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C:\Proj\D1841 Phase 1B\Submission 17 - November 2025\"/>
    </mc:Choice>
  </mc:AlternateContent>
  <xr:revisionPtr revIDLastSave="0" documentId="13_ncr:1_{33B56866-C022-4BA6-94DE-DE830E38EBDE}" xr6:coauthVersionLast="47" xr6:coauthVersionMax="47" xr10:uidLastSave="{00000000-0000-0000-0000-000000000000}"/>
  <bookViews>
    <workbookView xWindow="38280" yWindow="-120" windowWidth="29040" windowHeight="15720" tabRatio="876" xr2:uid="{00000000-000D-0000-FFFF-FFFF00000000}"/>
  </bookViews>
  <sheets>
    <sheet name="1.2" sheetId="39" r:id="rId1"/>
    <sheet name="1.3" sheetId="49" r:id="rId2"/>
    <sheet name="2.1" sheetId="142" r:id="rId3"/>
    <sheet name="4.4" sheetId="135" r:id="rId4"/>
    <sheet name="5.3" sheetId="147" r:id="rId5"/>
    <sheet name="5.4" sheetId="137" r:id="rId6"/>
    <sheet name="8.1" sheetId="119" r:id="rId7"/>
    <sheet name="10.1" sheetId="181" r:id="rId8"/>
    <sheet name="11.9" sheetId="30" r:id="rId9"/>
    <sheet name="20.1" sheetId="148" r:id="rId10"/>
    <sheet name="PCS1.2.11" sheetId="218" r:id="rId11"/>
    <sheet name="A" sheetId="107" r:id="rId12"/>
    <sheet name="Sch D" sheetId="198" r:id="rId13"/>
    <sheet name="D" sheetId="199" r:id="rId14"/>
    <sheet name="Sch F" sheetId="213" r:id="rId15"/>
    <sheet name="F" sheetId="214" r:id="rId16"/>
    <sheet name="Sch G" sheetId="215" r:id="rId17"/>
    <sheet name="G" sheetId="216" r:id="rId18"/>
    <sheet name="Summary" sheetId="221" r:id="rId19"/>
  </sheets>
  <externalReferences>
    <externalReference r:id="rId20"/>
    <externalReference r:id="rId21"/>
  </externalReferences>
  <definedNames>
    <definedName name="_Backfill" localSheetId="13">[1]Home!$E$51</definedName>
    <definedName name="_Backfill" localSheetId="15">[1]Home!$E$51</definedName>
    <definedName name="_Backfill" localSheetId="17">[1]Home!$E$51</definedName>
    <definedName name="_Backfill" localSheetId="10">[2]Home!$E$51</definedName>
    <definedName name="_Backfill" localSheetId="12">[1]Home!$E$51</definedName>
    <definedName name="_Backfill" localSheetId="14">[1]Home!$E$51</definedName>
    <definedName name="_Backfill" localSheetId="16">[1]Home!$E$51</definedName>
    <definedName name="_Backfill" localSheetId="18">[1]Home!$E$51</definedName>
    <definedName name="_Backfill">#REF!</definedName>
    <definedName name="_Benching">#REF!</definedName>
    <definedName name="_Brickwork">#REF!</definedName>
    <definedName name="_Clearing">#REF!</definedName>
    <definedName name="_Client1" localSheetId="13">[1]Home!$C$2</definedName>
    <definedName name="_Client1" localSheetId="15">[1]Home!$C$2</definedName>
    <definedName name="_Client1" localSheetId="17">[1]Home!$C$2</definedName>
    <definedName name="_Client1" localSheetId="10">[2]Home!$C$2</definedName>
    <definedName name="_Client1" localSheetId="12">[1]Home!$C$2</definedName>
    <definedName name="_Client1" localSheetId="14">[1]Home!$C$2</definedName>
    <definedName name="_Client1" localSheetId="16">[1]Home!$C$2</definedName>
    <definedName name="_Client1" localSheetId="18">[1]Home!$C$2</definedName>
    <definedName name="_Client1">#REF!</definedName>
    <definedName name="_Client2" localSheetId="13">[1]Home!$C$3</definedName>
    <definedName name="_Client2" localSheetId="15">[1]Home!$C$3</definedName>
    <definedName name="_Client2" localSheetId="17">[1]Home!$C$3</definedName>
    <definedName name="_Client2" localSheetId="10">[2]Home!$C$3</definedName>
    <definedName name="_Client2" localSheetId="12">[1]Home!$C$3</definedName>
    <definedName name="_Client2" localSheetId="14">[1]Home!$C$3</definedName>
    <definedName name="_Client2" localSheetId="16">[1]Home!$C$3</definedName>
    <definedName name="_Client2" localSheetId="18">[1]Home!$C$3</definedName>
    <definedName name="_Client2">#REF!</definedName>
    <definedName name="_ContractNo" localSheetId="13">[1]Home!$C$5</definedName>
    <definedName name="_ContractNo" localSheetId="15">[1]Home!$C$5</definedName>
    <definedName name="_ContractNo" localSheetId="17">[1]Home!$C$5</definedName>
    <definedName name="_ContractNo" localSheetId="10">[2]Home!$C$5</definedName>
    <definedName name="_ContractNo" localSheetId="12">[1]Home!$C$5</definedName>
    <definedName name="_ContractNo" localSheetId="14">[1]Home!$C$5</definedName>
    <definedName name="_ContractNo" localSheetId="16">[1]Home!$C$5</definedName>
    <definedName name="_ContractNo" localSheetId="18">[1]Home!$C$5</definedName>
    <definedName name="_ContractNo">#REF!</definedName>
    <definedName name="_ContractPeriod" localSheetId="13">[1]Home!$C$16</definedName>
    <definedName name="_ContractPeriod" localSheetId="15">[1]Home!$C$16</definedName>
    <definedName name="_ContractPeriod" localSheetId="17">[1]Home!$C$16</definedName>
    <definedName name="_ContractPeriod" localSheetId="12">[1]Home!$C$16</definedName>
    <definedName name="_ContractPeriod" localSheetId="14">[1]Home!$C$16</definedName>
    <definedName name="_ContractPeriod" localSheetId="16">[1]Home!$C$16</definedName>
    <definedName name="_ContractPeriod" localSheetId="18">[1]Home!$C$16</definedName>
    <definedName name="_ContractPeriod">#REF!</definedName>
    <definedName name="_Description" localSheetId="13">[1]Home!$C$6</definedName>
    <definedName name="_Description" localSheetId="15">[1]Home!$C$6</definedName>
    <definedName name="_Description" localSheetId="17">[1]Home!$C$6</definedName>
    <definedName name="_Description" localSheetId="10">[2]Home!$C$6</definedName>
    <definedName name="_Description" localSheetId="12">[1]Home!$C$6</definedName>
    <definedName name="_Description" localSheetId="14">[1]Home!$C$6</definedName>
    <definedName name="_Description" localSheetId="16">[1]Home!$C$6</definedName>
    <definedName name="_Description" localSheetId="18">[1]Home!$C$6</definedName>
    <definedName name="_Description">#REF!</definedName>
    <definedName name="_Excavation" localSheetId="13">[1]Home!$E$44</definedName>
    <definedName name="_Excavation" localSheetId="15">[1]Home!$E$44</definedName>
    <definedName name="_Excavation" localSheetId="17">[1]Home!$E$44</definedName>
    <definedName name="_Excavation" localSheetId="10">[2]Home!$E$44</definedName>
    <definedName name="_Excavation" localSheetId="12">[1]Home!$E$44</definedName>
    <definedName name="_Excavation" localSheetId="14">[1]Home!$E$44</definedName>
    <definedName name="_Excavation" localSheetId="16">[1]Home!$E$44</definedName>
    <definedName name="_Excavation" localSheetId="18">[1]Home!$E$44</definedName>
    <definedName name="_Excavation">#REF!</definedName>
    <definedName name="_Expansion">#REF!</definedName>
    <definedName name="_Formwork" localSheetId="13">[1]Home!$E$52</definedName>
    <definedName name="_Formwork" localSheetId="15">[1]Home!$E$52</definedName>
    <definedName name="_Formwork" localSheetId="17">[1]Home!$E$52</definedName>
    <definedName name="_Formwork" localSheetId="12">[1]Home!$E$52</definedName>
    <definedName name="_Formwork" localSheetId="14">[1]Home!$E$52</definedName>
    <definedName name="_Formwork" localSheetId="16">[1]Home!$E$52</definedName>
    <definedName name="_Formwork" localSheetId="18">[1]Home!$E$52</definedName>
    <definedName name="_Formwork">#REF!</definedName>
    <definedName name="_Gabion" localSheetId="13">[1]Home!$E$60</definedName>
    <definedName name="_Gabion" localSheetId="15">[1]Home!$E$60</definedName>
    <definedName name="_Gabion" localSheetId="17">[1]Home!$E$60</definedName>
    <definedName name="_Gabion" localSheetId="10">[2]Home!$E$60</definedName>
    <definedName name="_Gabion" localSheetId="12">[1]Home!$E$60</definedName>
    <definedName name="_Gabion" localSheetId="14">[1]Home!$E$60</definedName>
    <definedName name="_Gabion" localSheetId="16">[1]Home!$E$60</definedName>
    <definedName name="_Gabion" localSheetId="18">[1]Home!$E$60</definedName>
    <definedName name="_Gabion">#REF!</definedName>
    <definedName name="_Geofabric">#REF!</definedName>
    <definedName name="_GPost" localSheetId="13">[1]Home!$E$61</definedName>
    <definedName name="_GPost" localSheetId="15">[1]Home!$E$61</definedName>
    <definedName name="_GPost" localSheetId="17">[1]Home!$E$61</definedName>
    <definedName name="_GPost" localSheetId="10">[2]Home!$E$61</definedName>
    <definedName name="_GPost" localSheetId="12">[1]Home!$E$61</definedName>
    <definedName name="_GPost" localSheetId="14">[1]Home!$E$61</definedName>
    <definedName name="_GPost" localSheetId="16">[1]Home!$E$61</definedName>
    <definedName name="_GPost" localSheetId="18">[1]Home!$E$61</definedName>
    <definedName name="_GPost">#REF!</definedName>
    <definedName name="_GRail" localSheetId="13">[1]Home!$E$62</definedName>
    <definedName name="_GRail" localSheetId="15">[1]Home!$E$62</definedName>
    <definedName name="_GRail" localSheetId="17">[1]Home!$E$62</definedName>
    <definedName name="_GRail" localSheetId="10">[2]Home!$E$62</definedName>
    <definedName name="_GRail" localSheetId="12">[1]Home!$E$62</definedName>
    <definedName name="_GRail" localSheetId="14">[1]Home!$E$62</definedName>
    <definedName name="_GRail" localSheetId="16">[1]Home!$E$62</definedName>
    <definedName name="_GRail" localSheetId="18">[1]Home!$E$62</definedName>
    <definedName name="_GRail">#REF!</definedName>
    <definedName name="_Haul" localSheetId="13">[1]Home!$E$40</definedName>
    <definedName name="_Haul" localSheetId="15">[1]Home!$E$40</definedName>
    <definedName name="_Haul" localSheetId="17">[1]Home!$E$40</definedName>
    <definedName name="_Haul" localSheetId="10">[2]Home!$E$40</definedName>
    <definedName name="_Haul" localSheetId="12">[1]Home!$E$40</definedName>
    <definedName name="_Haul" localSheetId="14">[1]Home!$E$40</definedName>
    <definedName name="_Haul" localSheetId="16">[1]Home!$E$40</definedName>
    <definedName name="_Haul" localSheetId="18">[1]Home!$E$40</definedName>
    <definedName name="_Haul">#REF!</definedName>
    <definedName name="_HaulPerMetre" localSheetId="13">[1]Home!$E$38</definedName>
    <definedName name="_HaulPerMetre" localSheetId="15">[1]Home!$E$38</definedName>
    <definedName name="_HaulPerMetre" localSheetId="17">[1]Home!$E$38</definedName>
    <definedName name="_HaulPerMetre" localSheetId="10">[2]Home!$E$38</definedName>
    <definedName name="_HaulPerMetre" localSheetId="12">[1]Home!$E$38</definedName>
    <definedName name="_HaulPerMetre" localSheetId="14">[1]Home!$E$38</definedName>
    <definedName name="_HaulPerMetre" localSheetId="16">[1]Home!$E$38</definedName>
    <definedName name="_HaulPerMetre" localSheetId="18">[1]Home!$E$38</definedName>
    <definedName name="_HaulPerMetre">#REF!</definedName>
    <definedName name="_KandC">#REF!</definedName>
    <definedName name="_Kerb" localSheetId="13">[1]Home!$E$58</definedName>
    <definedName name="_Kerb" localSheetId="15">[1]Home!$E$58</definedName>
    <definedName name="_Kerb" localSheetId="17">[1]Home!$E$58</definedName>
    <definedName name="_Kerb" localSheetId="10">[2]Home!$E$58</definedName>
    <definedName name="_Kerb" localSheetId="12">[1]Home!$E$58</definedName>
    <definedName name="_Kerb" localSheetId="14">[1]Home!$E$58</definedName>
    <definedName name="_Kerb" localSheetId="16">[1]Home!$E$58</definedName>
    <definedName name="_Kerb" localSheetId="18">[1]Home!$E$58</definedName>
    <definedName name="_Kerb">#REF!</definedName>
    <definedName name="_LabourDaily" localSheetId="13">[1]Home!$C$13</definedName>
    <definedName name="_LabourDaily" localSheetId="15">[1]Home!$C$13</definedName>
    <definedName name="_LabourDaily" localSheetId="17">[1]Home!$C$13</definedName>
    <definedName name="_LabourDaily" localSheetId="10">[2]Home!$C$13</definedName>
    <definedName name="_LabourDaily" localSheetId="12">[1]Home!$C$13</definedName>
    <definedName name="_LabourDaily" localSheetId="14">[1]Home!$C$13</definedName>
    <definedName name="_LabourDaily" localSheetId="16">[1]Home!$C$13</definedName>
    <definedName name="_LabourDaily" localSheetId="18">[1]Home!$C$13</definedName>
    <definedName name="_LabourDaily">#REF!</definedName>
    <definedName name="_LabourHours">#REF!</definedName>
    <definedName name="_LabourRate" localSheetId="13">[1]Home!$C$11</definedName>
    <definedName name="_LabourRate" localSheetId="15">[1]Home!$C$11</definedName>
    <definedName name="_LabourRate" localSheetId="17">[1]Home!$C$11</definedName>
    <definedName name="_LabourRate" localSheetId="10">[2]Home!$C$11</definedName>
    <definedName name="_LabourRate" localSheetId="12">[1]Home!$C$11</definedName>
    <definedName name="_LabourRate" localSheetId="14">[1]Home!$C$11</definedName>
    <definedName name="_LabourRate" localSheetId="16">[1]Home!$C$11</definedName>
    <definedName name="_LabourRate" localSheetId="18">[1]Home!$C$11</definedName>
    <definedName name="_LabourRate">#REF!</definedName>
    <definedName name="_Markup" localSheetId="13">[1]Home!$C$27</definedName>
    <definedName name="_Markup" localSheetId="15">[1]Home!$C$27</definedName>
    <definedName name="_Markup" localSheetId="17">[1]Home!$C$27</definedName>
    <definedName name="_Markup" localSheetId="10">[2]Home!$C$27</definedName>
    <definedName name="_Markup" localSheetId="12">[1]Home!$C$27</definedName>
    <definedName name="_Markup" localSheetId="14">[1]Home!$C$27</definedName>
    <definedName name="_Markup" localSheetId="16">[1]Home!$C$27</definedName>
    <definedName name="_Markup" localSheetId="18">[1]Home!$C$27</definedName>
    <definedName name="_Markup">#REF!</definedName>
    <definedName name="_Mesh" localSheetId="13">[1]Home!$E$53</definedName>
    <definedName name="_Mesh" localSheetId="15">[1]Home!$E$53</definedName>
    <definedName name="_Mesh" localSheetId="17">[1]Home!$E$53</definedName>
    <definedName name="_Mesh" localSheetId="10">[2]Home!$E$53</definedName>
    <definedName name="_Mesh" localSheetId="12">[1]Home!$E$53</definedName>
    <definedName name="_Mesh" localSheetId="14">[1]Home!$E$53</definedName>
    <definedName name="_Mesh" localSheetId="16">[1]Home!$E$53</definedName>
    <definedName name="_Mesh" localSheetId="18">[1]Home!$E$53</definedName>
    <definedName name="_Mesh">#REF!</definedName>
    <definedName name="_Mix" localSheetId="13">[1]Home!$E$41</definedName>
    <definedName name="_Mix" localSheetId="15">[1]Home!$E$41</definedName>
    <definedName name="_Mix" localSheetId="17">[1]Home!$E$41</definedName>
    <definedName name="_Mix" localSheetId="10">[2]Home!$E$41</definedName>
    <definedName name="_Mix" localSheetId="12">[1]Home!$E$41</definedName>
    <definedName name="_Mix" localSheetId="14">[1]Home!$E$41</definedName>
    <definedName name="_Mix" localSheetId="16">[1]Home!$E$41</definedName>
    <definedName name="_Mix" localSheetId="18">[1]Home!$E$41</definedName>
    <definedName name="_Mix">#REF!</definedName>
    <definedName name="_Place" localSheetId="13">[1]Home!$E$42</definedName>
    <definedName name="_Place" localSheetId="15">[1]Home!$E$42</definedName>
    <definedName name="_Place" localSheetId="17">[1]Home!$E$42</definedName>
    <definedName name="_Place" localSheetId="12">[1]Home!$E$42</definedName>
    <definedName name="_Place" localSheetId="14">[1]Home!$E$42</definedName>
    <definedName name="_Place" localSheetId="16">[1]Home!$E$42</definedName>
    <definedName name="_Place" localSheetId="18">[1]Home!$E$42</definedName>
    <definedName name="_Place">#REF!</definedName>
    <definedName name="_Plaster">#REF!</definedName>
    <definedName name="_RoadLength" localSheetId="13">[1]Home!$C$25</definedName>
    <definedName name="_RoadLength" localSheetId="15">[1]Home!$C$25</definedName>
    <definedName name="_RoadLength" localSheetId="17">[1]Home!$C$25</definedName>
    <definedName name="_RoadLength" localSheetId="10">[2]Home!$C$25</definedName>
    <definedName name="_RoadLength" localSheetId="12">[1]Home!$C$25</definedName>
    <definedName name="_RoadLength" localSheetId="14">[1]Home!$C$25</definedName>
    <definedName name="_RoadLength" localSheetId="16">[1]Home!$C$25</definedName>
    <definedName name="_RoadLength" localSheetId="18">[1]Home!$C$25</definedName>
    <definedName name="_RoadLength">#REF!</definedName>
    <definedName name="_Roadmarkings">#REF!</definedName>
    <definedName name="_RoadstudSpc">#REF!</definedName>
    <definedName name="_Sheeting" localSheetId="13">[1]Home!$E$54</definedName>
    <definedName name="_Sheeting" localSheetId="15">[1]Home!$E$54</definedName>
    <definedName name="_Sheeting" localSheetId="17">[1]Home!$E$54</definedName>
    <definedName name="_Sheeting" localSheetId="12">[1]Home!$E$54</definedName>
    <definedName name="_Sheeting" localSheetId="14">[1]Home!$E$54</definedName>
    <definedName name="_Sheeting" localSheetId="16">[1]Home!$E$54</definedName>
    <definedName name="_Sheeting" localSheetId="18">[1]Home!$E$54</definedName>
    <definedName name="_Sheeting">#REF!</definedName>
    <definedName name="_Sign" localSheetId="13">[1]Home!$E$63</definedName>
    <definedName name="_Sign" localSheetId="15">[1]Home!$E$63</definedName>
    <definedName name="_Sign" localSheetId="17">[1]Home!$E$63</definedName>
    <definedName name="_Sign" localSheetId="10">[2]Home!$E$63</definedName>
    <definedName name="_Sign" localSheetId="12">[1]Home!$E$63</definedName>
    <definedName name="_Sign" localSheetId="14">[1]Home!$E$63</definedName>
    <definedName name="_Sign" localSheetId="16">[1]Home!$E$63</definedName>
    <definedName name="_Sign" localSheetId="18">[1]Home!$E$63</definedName>
    <definedName name="_Sign">#REF!</definedName>
    <definedName name="_Spread">#REF!</definedName>
    <definedName name="_Stamp">#REF!</definedName>
    <definedName name="_Subsoil">#REF!</definedName>
    <definedName name="_Summary" localSheetId="13">[1]Home!$J$16</definedName>
    <definedName name="_Summary" localSheetId="15">[1]Home!$J$16</definedName>
    <definedName name="_Summary" localSheetId="17">[1]Home!$J$16</definedName>
    <definedName name="_Summary" localSheetId="12">[1]Home!$J$16</definedName>
    <definedName name="_Summary" localSheetId="14">[1]Home!$J$16</definedName>
    <definedName name="_Summary" localSheetId="16">[1]Home!$J$16</definedName>
    <definedName name="_Summary" localSheetId="18">[1]Home!$J$16</definedName>
    <definedName name="_Summary">#REF!</definedName>
    <definedName name="_Wacker" localSheetId="13">[1]Home!$E$46</definedName>
    <definedName name="_Wacker" localSheetId="15">[1]Home!$E$46</definedName>
    <definedName name="_Wacker" localSheetId="17">[1]Home!$E$46</definedName>
    <definedName name="_Wacker" localSheetId="10">[2]Home!$E$46</definedName>
    <definedName name="_Wacker" localSheetId="12">[1]Home!$E$46</definedName>
    <definedName name="_Wacker" localSheetId="14">[1]Home!$E$46</definedName>
    <definedName name="_Wacker" localSheetId="16">[1]Home!$E$46</definedName>
    <definedName name="_Wacker" localSheetId="18">[1]Home!$E$46</definedName>
    <definedName name="_Wacker">#REF!</definedName>
    <definedName name="Page_A" localSheetId="13">[1]Home!$J$12</definedName>
    <definedName name="Page_A" localSheetId="15">[1]Home!$J$12</definedName>
    <definedName name="Page_A" localSheetId="17">[1]Home!$J$12</definedName>
    <definedName name="Page_A" localSheetId="10">[2]Home!$J$12</definedName>
    <definedName name="Page_A" localSheetId="12">[1]Home!$J$12</definedName>
    <definedName name="Page_A" localSheetId="14">[1]Home!$J$12</definedName>
    <definedName name="Page_A" localSheetId="16">[1]Home!$J$12</definedName>
    <definedName name="Page_A" localSheetId="18">[1]Home!$J$12</definedName>
    <definedName name="Page_A">#REF!</definedName>
    <definedName name="Page_D" localSheetId="13">[1]Home!$J$13</definedName>
    <definedName name="Page_D" localSheetId="15">[1]Home!$J$13</definedName>
    <definedName name="Page_D" localSheetId="17">[1]Home!$J$13</definedName>
    <definedName name="Page_D" localSheetId="10">[2]Home!$J$13</definedName>
    <definedName name="Page_D" localSheetId="12">[1]Home!$J$13</definedName>
    <definedName name="Page_D" localSheetId="14">[1]Home!$J$13</definedName>
    <definedName name="Page_D" localSheetId="16">[1]Home!$J$13</definedName>
    <definedName name="Page_D" localSheetId="18">[1]Home!$J$13</definedName>
    <definedName name="Page_D">#REF!</definedName>
    <definedName name="Page_F" localSheetId="13">[1]Home!$J$14</definedName>
    <definedName name="Page_F" localSheetId="15">[1]Home!$J$14</definedName>
    <definedName name="Page_F" localSheetId="17">[1]Home!$J$14</definedName>
    <definedName name="Page_F" localSheetId="10">[2]Home!$J$14</definedName>
    <definedName name="Page_F" localSheetId="12">[1]Home!$J$14</definedName>
    <definedName name="Page_F" localSheetId="14">[1]Home!$J$14</definedName>
    <definedName name="Page_F" localSheetId="16">[1]Home!$J$14</definedName>
    <definedName name="Page_F" localSheetId="18">[1]Home!$J$14</definedName>
    <definedName name="Page_F">#REF!</definedName>
    <definedName name="Page_G" localSheetId="13">[1]Home!$J$15</definedName>
    <definedName name="Page_G" localSheetId="15">[1]Home!$J$15</definedName>
    <definedName name="Page_G" localSheetId="17">[1]Home!$J$15</definedName>
    <definedName name="Page_G" localSheetId="10">[2]Home!$J$15</definedName>
    <definedName name="Page_G" localSheetId="12">[1]Home!$J$15</definedName>
    <definedName name="Page_G" localSheetId="14">[1]Home!$J$15</definedName>
    <definedName name="Page_G" localSheetId="16">[1]Home!$J$15</definedName>
    <definedName name="Page_G" localSheetId="18">[1]Home!$J$15</definedName>
    <definedName name="Page_G">#REF!</definedName>
    <definedName name="_xlnm.Print_Area" localSheetId="0">'1.2'!$A$1:$I$85</definedName>
    <definedName name="_xlnm.Print_Area" localSheetId="1">'1.3'!$A$1:$I$24</definedName>
    <definedName name="_xlnm.Print_Area" localSheetId="7">'10.1'!$A$1:$I$47</definedName>
    <definedName name="_xlnm.Print_Area" localSheetId="8">'11.9'!$A$1:$I$19</definedName>
    <definedName name="_xlnm.Print_Area" localSheetId="2">'2.1'!$A$1:$I$40</definedName>
    <definedName name="_xlnm.Print_Area" localSheetId="9">'20.1'!$A$1:$I$21</definedName>
    <definedName name="_xlnm.Print_Area" localSheetId="3">'4.4'!$A$1:$I$28</definedName>
    <definedName name="_xlnm.Print_Area" localSheetId="4">'5.3'!$A$2:$I$28</definedName>
    <definedName name="_xlnm.Print_Area" localSheetId="5">'5.4'!$A$2:$I$29</definedName>
    <definedName name="_xlnm.Print_Area" localSheetId="6">'8.1'!$A$1:$I$26</definedName>
    <definedName name="_xlnm.Print_Area" localSheetId="11">A!$A$1:$G$25</definedName>
    <definedName name="_xlnm.Print_Area" localSheetId="13">D!$A$1:$F$15</definedName>
    <definedName name="_xlnm.Print_Area" localSheetId="15">F!$A$1:$F$15</definedName>
    <definedName name="_xlnm.Print_Area" localSheetId="17">G!$A$1:$F$15</definedName>
    <definedName name="_xlnm.Print_Area" localSheetId="10">'PCS1.2.11'!$A$2:$I$45</definedName>
    <definedName name="_xlnm.Print_Area" localSheetId="12">'Sch D'!$A$1:$I$63</definedName>
    <definedName name="_xlnm.Print_Area" localSheetId="14">'Sch F'!$A$1:$I$88</definedName>
    <definedName name="_xlnm.Print_Area" localSheetId="16">'Sch G'!$A$1:$I$46</definedName>
    <definedName name="_xlnm.Print_Area" localSheetId="18">Summary!$A$1:$G$24</definedName>
    <definedName name="_xlnm.Print_Titles" localSheetId="0">'1.2'!$6:$10</definedName>
    <definedName name="_xlnm.Print_Titles" localSheetId="1">'1.3'!$6:$10</definedName>
    <definedName name="_xlnm.Print_Titles" localSheetId="7">'10.1'!$6:$10</definedName>
    <definedName name="_xlnm.Print_Titles" localSheetId="8">'11.9'!$6:$10</definedName>
    <definedName name="_xlnm.Print_Titles" localSheetId="9">'20.1'!$6:$10</definedName>
    <definedName name="_xlnm.Print_Titles" localSheetId="4">'5.3'!$6:$10</definedName>
    <definedName name="_xlnm.Print_Titles" localSheetId="5">'5.4'!$6:$10</definedName>
    <definedName name="_xlnm.Print_Titles" localSheetId="6">'8.1'!$6:$10</definedName>
    <definedName name="_xlnm.Print_Titles" localSheetId="12">'Sch D'!$6:$10</definedName>
    <definedName name="_xlnm.Print_Titles" localSheetId="16">'Sch G'!$6:$10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 i="39" l="1"/>
  <c r="F2" i="107"/>
  <c r="E19" i="221"/>
  <c r="E18" i="221"/>
  <c r="E17" i="221"/>
  <c r="E16" i="221"/>
  <c r="B16" i="221"/>
  <c r="E15" i="221"/>
  <c r="E14" i="221"/>
  <c r="B14" i="221"/>
  <c r="E13" i="221"/>
  <c r="E12" i="221"/>
  <c r="E14" i="216"/>
  <c r="E14" i="199"/>
  <c r="E9" i="221"/>
  <c r="E8" i="221"/>
  <c r="E12" i="216"/>
  <c r="H45" i="215"/>
  <c r="H43" i="215"/>
  <c r="H41" i="215"/>
  <c r="H39" i="215"/>
  <c r="H34" i="215"/>
  <c r="H32" i="215"/>
  <c r="H30" i="215"/>
  <c r="H25" i="215"/>
  <c r="H23" i="215"/>
  <c r="H18" i="215"/>
  <c r="H16" i="215"/>
  <c r="H85" i="213"/>
  <c r="H83" i="213"/>
  <c r="H77" i="213"/>
  <c r="H71" i="213"/>
  <c r="H65" i="213"/>
  <c r="H47" i="213"/>
  <c r="H37" i="213"/>
  <c r="H28" i="213"/>
  <c r="H26" i="213"/>
  <c r="H24" i="213"/>
  <c r="H22" i="213"/>
  <c r="H20" i="213"/>
  <c r="H18" i="213"/>
  <c r="H16" i="213"/>
  <c r="E12" i="199"/>
  <c r="H62" i="198"/>
  <c r="H60" i="198"/>
  <c r="H58" i="198"/>
  <c r="H53" i="198"/>
  <c r="H51" i="198"/>
  <c r="H49" i="198"/>
  <c r="H47" i="198"/>
  <c r="H45" i="198"/>
  <c r="H41" i="198"/>
  <c r="H39" i="198"/>
  <c r="H37" i="198"/>
  <c r="H35" i="198"/>
  <c r="H33" i="198"/>
  <c r="H31" i="198"/>
  <c r="H26" i="198"/>
  <c r="H24" i="198"/>
  <c r="H22" i="198"/>
  <c r="H20" i="198"/>
  <c r="H18" i="198"/>
  <c r="H16" i="198"/>
  <c r="E24" i="107"/>
  <c r="E23" i="107"/>
  <c r="E22" i="107"/>
  <c r="E21" i="107"/>
  <c r="E20" i="107"/>
  <c r="E19" i="107"/>
  <c r="E18" i="107"/>
  <c r="E17" i="107"/>
  <c r="E16" i="107"/>
  <c r="E15" i="107"/>
  <c r="E14" i="107"/>
  <c r="H84" i="39"/>
  <c r="H77" i="39"/>
  <c r="E13" i="107"/>
  <c r="H44" i="218"/>
  <c r="H42" i="218"/>
  <c r="H38" i="218"/>
  <c r="H34" i="218"/>
  <c r="H30" i="218"/>
  <c r="H26" i="218"/>
  <c r="H22" i="218"/>
  <c r="H18" i="218"/>
  <c r="H20" i="148"/>
  <c r="H17" i="148"/>
  <c r="H18" i="30"/>
  <c r="H15" i="30"/>
  <c r="H46" i="181"/>
  <c r="H44" i="181"/>
  <c r="H40" i="181"/>
  <c r="H38" i="181"/>
  <c r="H33" i="181"/>
  <c r="H29" i="181"/>
  <c r="H27" i="181"/>
  <c r="H23" i="181"/>
  <c r="H21" i="181"/>
  <c r="H15" i="181"/>
  <c r="H25" i="119"/>
  <c r="H22" i="119"/>
  <c r="H20" i="119"/>
  <c r="H15" i="119"/>
  <c r="H28" i="137"/>
  <c r="H25" i="137"/>
  <c r="H23" i="137"/>
  <c r="H15" i="137"/>
  <c r="H27" i="147"/>
  <c r="H24" i="147"/>
  <c r="H22" i="147"/>
  <c r="H13" i="147"/>
  <c r="H20" i="147"/>
  <c r="H25" i="135"/>
  <c r="H27" i="135" s="1"/>
  <c r="H21" i="135"/>
  <c r="H19" i="135"/>
  <c r="H17" i="135"/>
  <c r="H38" i="142"/>
  <c r="H36" i="142"/>
  <c r="H34" i="142"/>
  <c r="H32" i="142"/>
  <c r="H28" i="142"/>
  <c r="H23" i="142"/>
  <c r="H17" i="142"/>
  <c r="H25" i="142"/>
  <c r="H23" i="49"/>
  <c r="H66" i="39"/>
  <c r="H21" i="49"/>
  <c r="H19" i="49"/>
  <c r="H17" i="49"/>
  <c r="H15" i="49"/>
  <c r="H82" i="39"/>
  <c r="H64" i="39"/>
  <c r="H60" i="39"/>
  <c r="H55" i="39"/>
  <c r="H53" i="39"/>
  <c r="H48" i="39"/>
  <c r="H45" i="39"/>
  <c r="H41" i="39"/>
  <c r="H39" i="39"/>
  <c r="H37" i="39"/>
  <c r="H35" i="39"/>
  <c r="H33" i="39"/>
  <c r="H28" i="39"/>
  <c r="H26" i="39"/>
  <c r="H24" i="39"/>
  <c r="H22" i="39"/>
  <c r="H17" i="39"/>
  <c r="H15" i="39"/>
  <c r="C23" i="107" l="1"/>
  <c r="C22" i="107"/>
  <c r="H57" i="213" l="1"/>
  <c r="H55" i="213"/>
  <c r="H53" i="213"/>
  <c r="H51" i="213"/>
  <c r="H45" i="213" l="1"/>
  <c r="F47" i="213" s="1"/>
  <c r="B2" i="221"/>
  <c r="B1" i="221"/>
  <c r="B44" i="218"/>
  <c r="H40" i="218"/>
  <c r="F42" i="218" s="1"/>
  <c r="H36" i="218"/>
  <c r="F38" i="218" s="1"/>
  <c r="H32" i="218"/>
  <c r="F34" i="218" s="1"/>
  <c r="H28" i="218"/>
  <c r="F30" i="218" s="1"/>
  <c r="H24" i="218"/>
  <c r="F26" i="218" s="1"/>
  <c r="H20" i="218"/>
  <c r="F22" i="218" s="1"/>
  <c r="H16" i="218"/>
  <c r="H11" i="218"/>
  <c r="H10" i="218"/>
  <c r="B7" i="218"/>
  <c r="F6" i="218"/>
  <c r="B6" i="218"/>
  <c r="B4" i="218"/>
  <c r="F3" i="218"/>
  <c r="B3" i="218"/>
  <c r="H63" i="213"/>
  <c r="F65" i="213" s="1"/>
  <c r="B5" i="216"/>
  <c r="B2" i="216"/>
  <c r="B1" i="216"/>
  <c r="H10" i="215"/>
  <c r="B4" i="215"/>
  <c r="B3" i="215"/>
  <c r="B12" i="214"/>
  <c r="B2" i="214"/>
  <c r="B1" i="214"/>
  <c r="H82" i="213"/>
  <c r="H81" i="213"/>
  <c r="F83" i="213" s="1"/>
  <c r="H80" i="213"/>
  <c r="H79" i="213"/>
  <c r="H78" i="213"/>
  <c r="H76" i="213"/>
  <c r="H75" i="213"/>
  <c r="F77" i="213" s="1"/>
  <c r="H74" i="213"/>
  <c r="H73" i="213"/>
  <c r="H72" i="213"/>
  <c r="H70" i="213"/>
  <c r="H69" i="213"/>
  <c r="F71" i="213" s="1"/>
  <c r="H68" i="213"/>
  <c r="H67" i="213"/>
  <c r="H66" i="213"/>
  <c r="H64" i="213"/>
  <c r="H62" i="213"/>
  <c r="H61" i="213"/>
  <c r="H60" i="213"/>
  <c r="H59" i="213"/>
  <c r="H58" i="213"/>
  <c r="H48" i="213"/>
  <c r="H46" i="213"/>
  <c r="H44" i="213"/>
  <c r="H40" i="213"/>
  <c r="H39" i="213"/>
  <c r="H38" i="213"/>
  <c r="B35" i="213"/>
  <c r="F34" i="213"/>
  <c r="B34" i="213"/>
  <c r="F31" i="213"/>
  <c r="B87" i="213"/>
  <c r="H25" i="213"/>
  <c r="H15" i="213"/>
  <c r="H11" i="213"/>
  <c r="B4" i="213"/>
  <c r="B32" i="213" s="1"/>
  <c r="B3" i="213"/>
  <c r="B31" i="213" s="1"/>
  <c r="C15" i="107"/>
  <c r="F18" i="218" l="1"/>
  <c r="H1" i="215"/>
  <c r="F39" i="39"/>
  <c r="F35" i="39"/>
  <c r="H1" i="218" l="1"/>
  <c r="F6" i="148"/>
  <c r="F6" i="30"/>
  <c r="H19" i="39" l="1"/>
  <c r="H62" i="39"/>
  <c r="H28" i="198"/>
  <c r="H14" i="198"/>
  <c r="C12" i="199"/>
  <c r="B12" i="199"/>
  <c r="B5" i="199"/>
  <c r="B2" i="199"/>
  <c r="B1" i="199"/>
  <c r="B62" i="198"/>
  <c r="H13" i="198"/>
  <c r="H12" i="198"/>
  <c r="H11" i="198"/>
  <c r="H10" i="198"/>
  <c r="B4" i="198"/>
  <c r="B3" i="198"/>
  <c r="H1" i="198" l="1"/>
  <c r="C21" i="107" l="1"/>
  <c r="C20" i="107"/>
  <c r="C17" i="107"/>
  <c r="F41" i="39" l="1"/>
  <c r="F33" i="39"/>
  <c r="H25" i="181"/>
  <c r="H12" i="181"/>
  <c r="H11" i="181"/>
  <c r="H10" i="181"/>
  <c r="B46" i="181" l="1"/>
  <c r="F6" i="181"/>
  <c r="B20" i="148" l="1"/>
  <c r="H18" i="148"/>
  <c r="H16" i="148"/>
  <c r="H15" i="148"/>
  <c r="F17" i="148" s="1"/>
  <c r="H14" i="148"/>
  <c r="H13" i="148"/>
  <c r="H12" i="148"/>
  <c r="H11" i="148"/>
  <c r="H10" i="148"/>
  <c r="B27" i="147"/>
  <c r="AD22" i="147"/>
  <c r="AJ25" i="147"/>
  <c r="AJ22" i="147"/>
  <c r="H11" i="147"/>
  <c r="H10" i="147"/>
  <c r="F6" i="147"/>
  <c r="H21" i="142"/>
  <c r="F23" i="142" s="1"/>
  <c r="H15" i="142"/>
  <c r="F17" i="142" s="1"/>
  <c r="H16" i="142"/>
  <c r="H14" i="142"/>
  <c r="H12" i="142"/>
  <c r="H11" i="142"/>
  <c r="H10" i="142"/>
  <c r="B6" i="142"/>
  <c r="C19" i="107"/>
  <c r="C18" i="107"/>
  <c r="C16" i="107"/>
  <c r="C14" i="107"/>
  <c r="C13" i="107"/>
  <c r="B28" i="137"/>
  <c r="H11" i="137"/>
  <c r="H10" i="137"/>
  <c r="F6" i="137"/>
  <c r="B27" i="135"/>
  <c r="H12" i="135"/>
  <c r="H11" i="135"/>
  <c r="H10" i="135"/>
  <c r="F6" i="135"/>
  <c r="H79" i="39"/>
  <c r="H80" i="39"/>
  <c r="F82" i="39" s="1"/>
  <c r="H81" i="39"/>
  <c r="H65" i="39"/>
  <c r="H1" i="181" l="1"/>
  <c r="H1" i="137"/>
  <c r="H1" i="135"/>
  <c r="H1" i="147" l="1"/>
  <c r="H1" i="148"/>
  <c r="H1" i="142" l="1"/>
  <c r="B25" i="119" l="1"/>
  <c r="H12" i="119"/>
  <c r="H11" i="119"/>
  <c r="H10" i="119"/>
  <c r="F6" i="119"/>
  <c r="B6" i="107"/>
  <c r="C1" i="107"/>
  <c r="B18" i="30"/>
  <c r="H12" i="30"/>
  <c r="H11" i="30"/>
  <c r="H10" i="30"/>
  <c r="H13" i="49"/>
  <c r="H12" i="49"/>
  <c r="H11" i="49"/>
  <c r="H10" i="49"/>
  <c r="H83" i="39"/>
  <c r="H63" i="39"/>
  <c r="H44" i="39"/>
  <c r="H43" i="39"/>
  <c r="F45" i="39" s="1"/>
  <c r="H42" i="39"/>
  <c r="H14" i="39"/>
  <c r="H13" i="39"/>
  <c r="H12" i="39"/>
  <c r="H11" i="39"/>
  <c r="H10" i="39"/>
  <c r="F64" i="39" l="1"/>
  <c r="C66" i="39" l="1"/>
  <c r="H1" i="30"/>
  <c r="H1" i="119" l="1"/>
  <c r="H1" i="49" l="1"/>
  <c r="E1" i="107" l="1"/>
  <c r="H41" i="213" l="1"/>
  <c r="H87" i="213" l="1"/>
  <c r="E12" i="214" s="1"/>
  <c r="E14" i="214" s="1"/>
  <c r="E10" i="221" s="1"/>
  <c r="F43" i="213"/>
  <c r="H43" i="213" s="1"/>
  <c r="H1" i="213"/>
  <c r="C28" i="213" s="1"/>
</calcChain>
</file>

<file path=xl/sharedStrings.xml><?xml version="1.0" encoding="utf-8"?>
<sst xmlns="http://schemas.openxmlformats.org/spreadsheetml/2006/main" count="777" uniqueCount="405">
  <si>
    <t>ITEM NO</t>
  </si>
  <si>
    <t>DESCRIPTION</t>
  </si>
  <si>
    <t>UNIT</t>
  </si>
  <si>
    <t>QUANTITY</t>
  </si>
  <si>
    <t>RATE</t>
  </si>
  <si>
    <t>AMOUNT</t>
  </si>
  <si>
    <t>%</t>
  </si>
  <si>
    <t>CONTRACTOR'S ESTABLISHMENT ON SITE AND GENERAL OBLIGATIONS</t>
  </si>
  <si>
    <t>month</t>
  </si>
  <si>
    <t>No</t>
  </si>
  <si>
    <t>km</t>
  </si>
  <si>
    <t>m³</t>
  </si>
  <si>
    <t>ha</t>
  </si>
  <si>
    <t>t</t>
  </si>
  <si>
    <t>l</t>
  </si>
  <si>
    <t>FINISHING THE ROAD AND ROAD RESERVE AND TREATING OLD ROADS</t>
  </si>
  <si>
    <t>Finishing the road and road reserve:</t>
  </si>
  <si>
    <t>SECTION</t>
  </si>
  <si>
    <t>SCHEDULE A: ROADWORKS</t>
  </si>
  <si>
    <t>The Contractor's general obligations:</t>
  </si>
  <si>
    <t>(a) Fixed obligations</t>
  </si>
  <si>
    <t>(c) Time-related obligations</t>
  </si>
  <si>
    <t>ITEM No</t>
  </si>
  <si>
    <t>Brought forward</t>
  </si>
  <si>
    <t>LI</t>
  </si>
  <si>
    <t>Depth</t>
  </si>
  <si>
    <t>Width</t>
  </si>
  <si>
    <t>Length</t>
  </si>
  <si>
    <t xml:space="preserve">Month </t>
  </si>
  <si>
    <t>No.</t>
  </si>
  <si>
    <t>PC Sum</t>
  </si>
  <si>
    <t>hr</t>
  </si>
  <si>
    <t>Department of Transport</t>
  </si>
  <si>
    <t>SUMMARY OF SECTIONS</t>
  </si>
  <si>
    <t>Total Carried Forward to Summary</t>
  </si>
  <si>
    <t>G</t>
  </si>
  <si>
    <r>
      <t>m</t>
    </r>
    <r>
      <rPr>
        <sz val="9"/>
        <rFont val="Calibri"/>
        <family val="2"/>
      </rPr>
      <t>³</t>
    </r>
  </si>
  <si>
    <r>
      <t>m</t>
    </r>
    <r>
      <rPr>
        <vertAlign val="superscript"/>
        <sz val="10"/>
        <rFont val="Arial"/>
        <family val="2"/>
      </rPr>
      <t>3</t>
    </r>
  </si>
  <si>
    <r>
      <t>m</t>
    </r>
    <r>
      <rPr>
        <vertAlign val="superscript"/>
        <sz val="10"/>
        <rFont val="Arial"/>
        <family val="2"/>
      </rPr>
      <t>2</t>
    </r>
  </si>
  <si>
    <t>Mod</t>
  </si>
  <si>
    <t>Cement</t>
  </si>
  <si>
    <t>Bitumen Demand</t>
  </si>
  <si>
    <t>tonnes Bitumen req</t>
  </si>
  <si>
    <t>kl</t>
  </si>
  <si>
    <t>PRIME COAT</t>
  </si>
  <si>
    <t>Prime coat:</t>
  </si>
  <si>
    <t>(c) MC-30 cut-back bitumen</t>
  </si>
  <si>
    <t>Aggregate for blinding</t>
  </si>
  <si>
    <t>FROM PAGE</t>
  </si>
  <si>
    <t>Pages:</t>
  </si>
  <si>
    <t>M2</t>
  </si>
  <si>
    <t>(b) Value-related obligations</t>
  </si>
  <si>
    <r>
      <t>m</t>
    </r>
    <r>
      <rPr>
        <sz val="9"/>
        <rFont val="Calibri"/>
        <family val="2"/>
      </rPr>
      <t>²</t>
    </r>
  </si>
  <si>
    <t>Month</t>
  </si>
  <si>
    <t>1.2</t>
  </si>
  <si>
    <t>GENERAL REQUIREMENTS AND PAYMENTS</t>
  </si>
  <si>
    <t>C1.2.1</t>
  </si>
  <si>
    <t>Environmental Management</t>
  </si>
  <si>
    <t>C1.2.1.1</t>
  </si>
  <si>
    <t>Monitoring of compliance with and reporting on the EMP</t>
  </si>
  <si>
    <t>C1.2.3.1</t>
  </si>
  <si>
    <t>Grass cutting</t>
  </si>
  <si>
    <t>C1.2.3.2</t>
  </si>
  <si>
    <t>Drain cleaning</t>
  </si>
  <si>
    <t>C1.2.3.11</t>
  </si>
  <si>
    <t>Other road maintenance work ordered by the engineer</t>
  </si>
  <si>
    <t>P/Sum</t>
  </si>
  <si>
    <t>C1.2.3.12</t>
  </si>
  <si>
    <t>C1.2.4</t>
  </si>
  <si>
    <t>Stakeholder liaison</t>
  </si>
  <si>
    <t>C1.2.5</t>
  </si>
  <si>
    <t>Safety</t>
  </si>
  <si>
    <t>C1.2.5.1</t>
  </si>
  <si>
    <t>Health &amp; safety plan</t>
  </si>
  <si>
    <t>C1.2.5.2</t>
  </si>
  <si>
    <t>Implementation of Health &amp; safety plan</t>
  </si>
  <si>
    <t>C1.2.6</t>
  </si>
  <si>
    <t>Work adjacent to properties</t>
  </si>
  <si>
    <t>C1.2.6.1</t>
  </si>
  <si>
    <t>Survey of adjacent properties</t>
  </si>
  <si>
    <t>C1.2.6.2</t>
  </si>
  <si>
    <t>Preventive and/ or mitigation measures</t>
  </si>
  <si>
    <t>C1.2.6.3</t>
  </si>
  <si>
    <t xml:space="preserve"> Handling costs and profit in respect of subitem 1.2.6.2</t>
  </si>
  <si>
    <t>C1.2.8</t>
  </si>
  <si>
    <t>Dayworks</t>
  </si>
  <si>
    <t>C1.2.8.1</t>
  </si>
  <si>
    <t>(a) Unskilled labourer</t>
  </si>
  <si>
    <t>C1.2.1.2</t>
  </si>
  <si>
    <t>Dedicated environmental officer</t>
  </si>
  <si>
    <t>Programming and Reporting</t>
  </si>
  <si>
    <t>C1.2.2</t>
  </si>
  <si>
    <t>Submission of a scheme 2  initial Programme</t>
  </si>
  <si>
    <t>C1.2.2.3</t>
  </si>
  <si>
    <t>C1.2.2.4</t>
  </si>
  <si>
    <t>Submission of a scheme 2  Full Programme</t>
  </si>
  <si>
    <t>C1.2.2.5</t>
  </si>
  <si>
    <t>Reviewing and updating scheme 2 Programme every month</t>
  </si>
  <si>
    <t>C1.2.3</t>
  </si>
  <si>
    <t>Routine and maintenance of existing public  roads within the site of the works or other public roads outside the site of work which are used as detour</t>
  </si>
  <si>
    <t>L/Sum</t>
  </si>
  <si>
    <t>1.3</t>
  </si>
  <si>
    <t>C1.3.1</t>
  </si>
  <si>
    <t>C1.3.1.1</t>
  </si>
  <si>
    <t>C1.3.1.2</t>
  </si>
  <si>
    <t>C1.3.1.3</t>
  </si>
  <si>
    <t>C1.3.2</t>
  </si>
  <si>
    <t>Contract sign boards</t>
  </si>
  <si>
    <r>
      <t>m</t>
    </r>
    <r>
      <rPr>
        <sz val="9"/>
        <color theme="1"/>
        <rFont val="Calibri"/>
        <family val="2"/>
      </rPr>
      <t>²</t>
    </r>
  </si>
  <si>
    <t>C1.2.8.2</t>
  </si>
  <si>
    <t>Construction equipment</t>
  </si>
  <si>
    <t>C1.2.8.3</t>
  </si>
  <si>
    <t>Vehicles</t>
  </si>
  <si>
    <t>(b) Contractor's handling cost profit and all other charges in respect of item C1.2.8.4(a)</t>
  </si>
  <si>
    <t>PSC 1.2.10</t>
  </si>
  <si>
    <t>Community Participation</t>
  </si>
  <si>
    <t>(a) Cost for community participation (PLC &amp; CLO)</t>
  </si>
  <si>
    <t>C4.4</t>
  </si>
  <si>
    <t>COMMERCIAL MATERIALS</t>
  </si>
  <si>
    <t>C4.4.2</t>
  </si>
  <si>
    <t>C4.4.2.1</t>
  </si>
  <si>
    <t>Pavement layer material</t>
  </si>
  <si>
    <t>C5.4</t>
  </si>
  <si>
    <t>STABILIZATION</t>
  </si>
  <si>
    <t>C5.4.2.1</t>
  </si>
  <si>
    <t>C5.4.10</t>
  </si>
  <si>
    <t>Provision and application of water for curing</t>
  </si>
  <si>
    <t>C8.1</t>
  </si>
  <si>
    <t>C8.1.1</t>
  </si>
  <si>
    <t>C8.1.1.2</t>
  </si>
  <si>
    <t>C8.1.2</t>
  </si>
  <si>
    <t>C8.1.2.2</t>
  </si>
  <si>
    <t>C8.1.3</t>
  </si>
  <si>
    <t>Extra over item C8.1.1 for applying the prime coat in areas accessible only to hand held equipment</t>
  </si>
  <si>
    <t>C11.9</t>
  </si>
  <si>
    <t>C11.9.1</t>
  </si>
  <si>
    <t>GENERAL REQUIREMENTS AND TRENCHING FOR SERVICES</t>
  </si>
  <si>
    <t>C2.1.1</t>
  </si>
  <si>
    <t>PC/Sum</t>
  </si>
  <si>
    <t>C2.1.1.4</t>
  </si>
  <si>
    <t>Permanent service relocation or protection work by contractor</t>
  </si>
  <si>
    <t>Handling cost and profit  in respect of item C2.1.1.4</t>
  </si>
  <si>
    <t>C2.1.1.5</t>
  </si>
  <si>
    <t>C2.1.2</t>
  </si>
  <si>
    <t>Existing services detention and verification</t>
  </si>
  <si>
    <t>C2.1.2.3</t>
  </si>
  <si>
    <t>Survey to verify existing service positions</t>
  </si>
  <si>
    <t>Handling cost and profit  in respect of item C2.1.2.3</t>
  </si>
  <si>
    <t>C2.1.2.4</t>
  </si>
  <si>
    <t>C2.1.2.5</t>
  </si>
  <si>
    <t>Using hand excavation to locate, expose and verify services</t>
  </si>
  <si>
    <t>C2.1.3</t>
  </si>
  <si>
    <t>C2.1.27</t>
  </si>
  <si>
    <t>Demolition of existing manholes, access chambers and other service structures consists of:</t>
  </si>
  <si>
    <t>C2.1.27.1</t>
  </si>
  <si>
    <t>Unreinforced concrete</t>
  </si>
  <si>
    <t>Reinforced concrete</t>
  </si>
  <si>
    <t>C5.3</t>
  </si>
  <si>
    <t>ROAD PAVEMENT LAYERS</t>
  </si>
  <si>
    <t>C5.3.1</t>
  </si>
  <si>
    <t>Compiling and implementing M&amp;U plans for the construction of all the pavement layers</t>
  </si>
  <si>
    <t>C5.3.2</t>
  </si>
  <si>
    <t>Construction of pavement layers</t>
  </si>
  <si>
    <t>C5.3.2.1</t>
  </si>
  <si>
    <t>Construction of layers using conventional construction methods</t>
  </si>
  <si>
    <t>C5.4.5</t>
  </si>
  <si>
    <t>Cementitious stabilizing agents for pavement layers</t>
  </si>
  <si>
    <t>C5.4.5.2</t>
  </si>
  <si>
    <t>C20.1</t>
  </si>
  <si>
    <t>TESTING MATERIAL AND JUDGEMENT OF WORKMANSHIP</t>
  </si>
  <si>
    <t>C20.1.2.2</t>
  </si>
  <si>
    <t>Employer's contribution to other special tests</t>
  </si>
  <si>
    <t>PC</t>
  </si>
  <si>
    <t>b) Handling costs and profit in respect of item C20.1.2.2(a)</t>
  </si>
  <si>
    <t>Location, identification and relocation of existing services</t>
  </si>
  <si>
    <t>C1.2.2.6</t>
  </si>
  <si>
    <t>Preparation and submission of all project report</t>
  </si>
  <si>
    <t>C1.2.3.3</t>
  </si>
  <si>
    <t>Cleaning of culverts</t>
  </si>
  <si>
    <t>C1.2.3.9</t>
  </si>
  <si>
    <t>Grading of temporary gravel deviations and 
existing roads used as detours</t>
  </si>
  <si>
    <t>C1.2.3.10</t>
  </si>
  <si>
    <t>Watering of temporary gravel deviations and 
existing roads used as detours</t>
  </si>
  <si>
    <t>L/sum</t>
  </si>
  <si>
    <t>(b) Semi-skilled labourer</t>
  </si>
  <si>
    <t>(c) Skilled labourer</t>
  </si>
  <si>
    <t>(d) Gang leader</t>
  </si>
  <si>
    <t>(e) Foreman</t>
  </si>
  <si>
    <t>(f) Skilled Artisan</t>
  </si>
  <si>
    <t>(e) Tractor loader backhoe 4 x 4 (55 kW)</t>
  </si>
  <si>
    <t>(f) Excavator (125 kW)</t>
  </si>
  <si>
    <t>(g) Compressor (450 cfm with hoses and tools)</t>
  </si>
  <si>
    <t xml:space="preserve"> (i) Bulldozer (125 kW)</t>
  </si>
  <si>
    <t>(iv) Concrete Mixer (250 l) Springbok</t>
  </si>
  <si>
    <t>(v) Pedestrian Roller (700 kg)</t>
  </si>
  <si>
    <t>(ii) Water pump (75 mm diameter with 50 m hose)</t>
  </si>
  <si>
    <t xml:space="preserve">(h) Other equipment </t>
  </si>
  <si>
    <t>(a) Light delivery vehicle</t>
  </si>
  <si>
    <r>
      <t>m</t>
    </r>
    <r>
      <rPr>
        <sz val="9"/>
        <rFont val="Arial Narrow"/>
        <family val="2"/>
      </rPr>
      <t>³</t>
    </r>
  </si>
  <si>
    <t>C2.1.27.3</t>
  </si>
  <si>
    <t>C2.1.27.2</t>
  </si>
  <si>
    <t>Masonry</t>
  </si>
  <si>
    <t>C5.4.2</t>
  </si>
  <si>
    <t>Chemical stabilisation</t>
  </si>
  <si>
    <t>Additional of cementitious stabilization agents (NPC cement for pavement layer and spreading the agent using bags and labour enhancement methods)</t>
  </si>
  <si>
    <t>C10.1</t>
  </si>
  <si>
    <t>SURFACE TREATMENT</t>
  </si>
  <si>
    <t>C10.1.3</t>
  </si>
  <si>
    <t>C10.1.3.1</t>
  </si>
  <si>
    <t>Multiple stone seals including a cover spray, if specified using</t>
  </si>
  <si>
    <t>20 mm and 10 mm aggregate (Grade 1 and 70/100 Penetration Grade Bitumen)</t>
  </si>
  <si>
    <t>C10.1.9</t>
  </si>
  <si>
    <t>Bituminous binder variations</t>
  </si>
  <si>
    <t>C10.1.9.1</t>
  </si>
  <si>
    <t>70/100 Penetration grade bitumen</t>
  </si>
  <si>
    <t>C10.1.9.11</t>
  </si>
  <si>
    <t>C10.1.10</t>
  </si>
  <si>
    <t>C10.1.10.3</t>
  </si>
  <si>
    <t>10 mm aggregate</t>
  </si>
  <si>
    <t>C10.1.10.5</t>
  </si>
  <si>
    <t>20 mm aggregate</t>
  </si>
  <si>
    <t>C10.1.11</t>
  </si>
  <si>
    <t>Application of cover spray</t>
  </si>
  <si>
    <t>C10.1.11.3</t>
  </si>
  <si>
    <t>C10.1.13</t>
  </si>
  <si>
    <t>Precoating of aggregate using a dedicated plant</t>
  </si>
  <si>
    <t>C10.1.13.1</t>
  </si>
  <si>
    <t>C10.1.13.2</t>
  </si>
  <si>
    <t>C10.1.17</t>
  </si>
  <si>
    <t>C10.1.17.1</t>
  </si>
  <si>
    <t>Natural sand</t>
  </si>
  <si>
    <t>(i) Lower subbase gravel layer (unstabilised),150mm G7 layer compacted to 95 % of MDD</t>
  </si>
  <si>
    <t>(a) Lower selected subgrade layer 150mm G9 layer compacted to 93% MDD</t>
  </si>
  <si>
    <t>C11.9.1.2</t>
  </si>
  <si>
    <t>(a) Single carriageway road</t>
  </si>
  <si>
    <t>(a) Motor grader (112 kW)</t>
  </si>
  <si>
    <t>(b) Vibratory Roller (Bomag 212 or similar)</t>
  </si>
  <si>
    <t>(d) Front end loader (60 Kw)</t>
  </si>
  <si>
    <r>
      <t>(iii) Tipper Truck (6 m</t>
    </r>
    <r>
      <rPr>
        <sz val="9"/>
        <rFont val="Arial Narrow"/>
        <family val="2"/>
      </rPr>
      <t>³</t>
    </r>
    <r>
      <rPr>
        <sz val="11.7"/>
        <rFont val="Arial"/>
        <family val="2"/>
      </rPr>
      <t>)</t>
    </r>
  </si>
  <si>
    <t>(b) Flatbed truck (8t)</t>
  </si>
  <si>
    <t>(b) Handling costs and profit in respect of subitem 1.2.3.11</t>
  </si>
  <si>
    <t>(b) Type G7 Material</t>
  </si>
  <si>
    <t>(c) Type G9 Material</t>
  </si>
  <si>
    <t>(a) Type G4 Material</t>
  </si>
  <si>
    <t xml:space="preserve">(n) Gravel base layer (chemically stabilised), 200mm G4 layer compacted to 97 % of MDD (Chemically Stablised to C3) </t>
  </si>
  <si>
    <t>Chemical stabilization (200mm layer thickness subbase layer to be stabilised)</t>
  </si>
  <si>
    <t>(a) Cement (NPC CEM III/A 32.5 N)</t>
  </si>
  <si>
    <t>River sand</t>
  </si>
  <si>
    <t>10.1</t>
  </si>
  <si>
    <t>Precoating fluid (Petroleum Based)</t>
  </si>
  <si>
    <t>Aggregate variation (Grade 1)</t>
  </si>
  <si>
    <t>Diluted Cationic spray-grade emulsion (30 % bitumen and dilution in % emulsion/%water)</t>
  </si>
  <si>
    <t>Product containing low flashpoint solvent (Petroleum Based) 10mm Aggregate</t>
  </si>
  <si>
    <t>Product containing no low flashpoint solvent (Petroleum Based) 20mm Aggregate</t>
  </si>
  <si>
    <t>11.9</t>
  </si>
  <si>
    <t>20.1</t>
  </si>
  <si>
    <t>(a) Test Required by Engineer</t>
  </si>
  <si>
    <t>DISTRICT ROAD D1841 PHASE 1B EMPANGENI REGION</t>
  </si>
  <si>
    <t>SCHEDULE D: DAYWORKS</t>
  </si>
  <si>
    <t>SCHEDULE D</t>
  </si>
  <si>
    <t>SCHEDULE F</t>
  </si>
  <si>
    <t>F1000</t>
  </si>
  <si>
    <t>SCHEDULE G</t>
  </si>
  <si>
    <t>P C Sum</t>
  </si>
  <si>
    <t>(e) Management of Targeted Enterprise subcontractors</t>
  </si>
  <si>
    <t>(a)  Generic Skills.</t>
  </si>
  <si>
    <t>(i)  Training costs</t>
  </si>
  <si>
    <t>(b)  Entrepreneurial skills:</t>
  </si>
  <si>
    <t>(c)  Construction skills:</t>
  </si>
  <si>
    <t>(d)  Transportation and accommodation costs of selected leaners only, while receiving off-site training:</t>
  </si>
  <si>
    <t>(i)  Transportation and accommodation costs</t>
  </si>
  <si>
    <t>C2.3 SUMMARY OF BILL OF QUANTITIES</t>
  </si>
  <si>
    <t>TOTAL SCHEDULE A: ROADWORKS</t>
  </si>
  <si>
    <t>TOTAL SCHEDULE D: DAYWORKS</t>
  </si>
  <si>
    <t>Subtotal 1</t>
  </si>
  <si>
    <t>Subtotal 2</t>
  </si>
  <si>
    <t>Subtotal 3</t>
  </si>
  <si>
    <t>TOTAL CARRIED FORWARD TO FORM OF OFFER</t>
  </si>
  <si>
    <t xml:space="preserve">Signed on behalf of the Tenderer: ……………………………………………………. (Signature)
Date: …………………………………………………..
Tenderer’s Name: ………………………………………………………………. (Company Name)
</t>
  </si>
  <si>
    <t>DISCLAIMER</t>
  </si>
  <si>
    <t>Kindly note that the responsibility lies with Tenderer to check the tender document and the tender addenda (if issued) to verify that all the information is correct and all changes have been incorporated as no claims will be entertained in this regard afterwards.  Accordingly, we confirm that the hard copies of the original tender document and the tender addenda are to be regarded to contain the correct items and quantities.</t>
  </si>
  <si>
    <t>G1000</t>
  </si>
  <si>
    <t>C1.3</t>
  </si>
  <si>
    <t>C2.1</t>
  </si>
  <si>
    <t>C1.2</t>
  </si>
  <si>
    <t>Commercial material identified by the contractor from commercial, private, or other non commercial supplier (commercial source)</t>
  </si>
  <si>
    <t>Contract No. ZNB02642/00000/00/HOD/INF/25/T</t>
  </si>
  <si>
    <t>COMPLETION OF PARTLY CONSTRUCTED ROAD, PRISM, DRAINAGE, LAYERWORKS AND SURFACING ON DISTRICT ROAD 1841, KM 4.50 TO KM 10.24 IN THE EMPANGENI REGION.</t>
  </si>
  <si>
    <t>F10.01</t>
  </si>
  <si>
    <t>F10.02</t>
  </si>
  <si>
    <t>(b) Handling costs and profit in respect of subitem F10.02(a) above</t>
  </si>
  <si>
    <t>(c) Supply of materials and small plant to assist Targeted Enterprise subcontractors appointed in terms of Part F</t>
  </si>
  <si>
    <t>(d) Handling costs and profit in respect of subitem F10.02(c) above</t>
  </si>
  <si>
    <t>F10.03</t>
  </si>
  <si>
    <t>(ii)  Handling costs and profit in respect of subitem F10.03(a)(i)above.</t>
  </si>
  <si>
    <t>(ii)  Handling costs and profit in respect of subitem F10.03(b)(i)above.</t>
  </si>
  <si>
    <t>(ii)  Handling costs and profit in respect of subitem F10.03(c)(i)above.</t>
  </si>
  <si>
    <t>(ii)  Handling costs and profit in respect of subitem F10.02(d)(i)above.</t>
  </si>
  <si>
    <t>SCHEDULE G: CONTRACT SKILLS DEVELOPMENT GOAL (CSDG)</t>
  </si>
  <si>
    <t>CONTRACT SKILLS DEVELOPMENT GOAL (CSDG) (0.25% of SUBTOTAL 1)</t>
  </si>
  <si>
    <t>G7.01</t>
  </si>
  <si>
    <t>under Method 1:</t>
  </si>
  <si>
    <t>(i) Provision for stipends</t>
  </si>
  <si>
    <t>Number</t>
  </si>
  <si>
    <t xml:space="preserve">(ii) Provision for additional Costs      </t>
  </si>
  <si>
    <t>under Method 2:</t>
  </si>
  <si>
    <t>under Method 3</t>
  </si>
  <si>
    <t>(ii) Provisions for mentorship</t>
  </si>
  <si>
    <t>(iii) Provisions for additional Costs</t>
  </si>
  <si>
    <t>under Method 4</t>
  </si>
  <si>
    <t>CONTRACT SKILLS DEVELOPMENT GOAL (CSDG)</t>
  </si>
  <si>
    <t>PCS1.2.11</t>
  </si>
  <si>
    <t>MAINTENANCE OF ROAD DURING DEFECT LIABILITY PERIOD</t>
  </si>
  <si>
    <t>PSC1.2.11</t>
  </si>
  <si>
    <t>Maintenance of the new road during the defect liability period</t>
  </si>
  <si>
    <t>PSC1.2.11.1</t>
  </si>
  <si>
    <t>(i) Grass cutting</t>
  </si>
  <si>
    <t>Prov/Sum</t>
  </si>
  <si>
    <t>PSC1.2.11.1.1</t>
  </si>
  <si>
    <t>(ii) Handling cost, profit and all other charges in respect of  item PSC1.2.11.1 (i)</t>
  </si>
  <si>
    <t>PSC1.2.11.2</t>
  </si>
  <si>
    <t>(i) Drain cleaning</t>
  </si>
  <si>
    <t>PSC1.2.11.2.1</t>
  </si>
  <si>
    <t>(ii) Handling cost, profit and all other charges in respect of  item PSC1.2.11.2 (i)</t>
  </si>
  <si>
    <t>PSC1.2.11.3</t>
  </si>
  <si>
    <t>(i) Cleaning out culverts</t>
  </si>
  <si>
    <t>PSC1.2.11.3.1</t>
  </si>
  <si>
    <t>(ii) Handling costs and profit in respect of item PSC1.2.11.3 (i)</t>
  </si>
  <si>
    <t>PSC1.2.11.4</t>
  </si>
  <si>
    <t>(i) Repair of Guardrails</t>
  </si>
  <si>
    <t>PSC1.2.11.4.1</t>
  </si>
  <si>
    <t>(ii) Handling costs and profit in respect of item PSC1.2.11.4 (i)</t>
  </si>
  <si>
    <t>PSC1.2.11.5</t>
  </si>
  <si>
    <t>(i) Replacement of Road Studs</t>
  </si>
  <si>
    <t>PSC1.2.11.5.1</t>
  </si>
  <si>
    <t>(ii) Handling costs and profit in respect of item PSC1.2.11.5 (i)</t>
  </si>
  <si>
    <t>PSC1.2.11.6</t>
  </si>
  <si>
    <t>(i) Road Marking</t>
  </si>
  <si>
    <t>PSC1.2.11.6.1</t>
  </si>
  <si>
    <t>(ii) Handling costs and profit in respect of item PSC1.2.11.6 (i)</t>
  </si>
  <si>
    <t>PSC1.2.11.7</t>
  </si>
  <si>
    <t>(i) Repair of Road Signs</t>
  </si>
  <si>
    <t>PSC1.2.11.7.1</t>
  </si>
  <si>
    <t>(ii) Handling costs and profit in respect of item PSC1.2.11.7 (i)</t>
  </si>
  <si>
    <t>Subtotal 4</t>
  </si>
  <si>
    <t>VAT (15% of Subtotal 4)</t>
  </si>
  <si>
    <t>C4.4.2.5</t>
  </si>
  <si>
    <t>Fill material in the earthworks:</t>
  </si>
  <si>
    <t>(b) Rock fill</t>
  </si>
  <si>
    <t>SMALL CONTRACTOR DEVELOPMENT</t>
  </si>
  <si>
    <t>F10.04</t>
  </si>
  <si>
    <t>Provision of the training venue facility, including the cost of transporting the learners to and from this facility:</t>
  </si>
  <si>
    <t>(i) Needs Analysis and Enterprise Development Plan per Targeted Enterprise</t>
  </si>
  <si>
    <r>
      <t>(ii)</t>
    </r>
    <r>
      <rPr>
        <sz val="10"/>
        <rFont val="Arial"/>
        <family val="2"/>
      </rPr>
      <t xml:space="preserve"> </t>
    </r>
    <r>
      <rPr>
        <sz val="9"/>
        <rFont val="Arial"/>
        <family val="2"/>
      </rPr>
      <t>Monitoring and Interim reporting per Targeted Enterprise</t>
    </r>
  </si>
  <si>
    <t>Per Quarter</t>
  </si>
  <si>
    <t>(iii) Project Completion report per Targeted Enterprise</t>
  </si>
  <si>
    <t>(iv) Enterprise Development Co-Ordinator</t>
  </si>
  <si>
    <t>No./month</t>
  </si>
  <si>
    <t>Procurement of Targeted Enterprises:</t>
  </si>
  <si>
    <t xml:space="preserve">(a) Management and execution of the Targeted Enterprise procurement process: </t>
  </si>
  <si>
    <t>(i) Procurement process for the appointment of CIDB contractor grading designation 1 Targeted Enterprise subcontractor (100 copies of the tender document required for each individual tender)</t>
  </si>
  <si>
    <t>(ii) Procurement process for the appointment of CIDB contractor grading designation 2 Targeted Enterprise subcontractor (80 copies of the tender document required for each individual tender)</t>
  </si>
  <si>
    <t>(iii) Procurement process for the appointment of CIDB contractor grading designation 3 Targeted Enterprise subcontractor (60 copies of the tender document required for each individual tender)</t>
  </si>
  <si>
    <t>(iv) Procurement process for the appointment of CIDB contractor grading designation 4 Targeted Enterprise subcontractor (50 copies of the tender document required for each individual tender)</t>
  </si>
  <si>
    <t>(v) Procurement process for the appointment of CIDB contractor grading designation 5 Targeted Enterprise subcontractor (40 copies of the tender document required for each individual tender)</t>
  </si>
  <si>
    <t>(vi) Procurement process for the appointment of CIDB contractor grading designation 6 Targeted Enterprise subcontractor (40 copies of the tender document required for each individual tender)</t>
  </si>
  <si>
    <t>Construction Works for Targeted Enterprise subcontractors:</t>
  </si>
  <si>
    <t>(a) Payments associated with the construction Works carried out by Targeted Enterprise subcontractors</t>
  </si>
  <si>
    <t>Training of learners employed by Targeted Enterprise subcontractors:</t>
  </si>
  <si>
    <t>Brought Forward</t>
  </si>
  <si>
    <t>SECTION C2.1</t>
  </si>
  <si>
    <t>SECTION C1.2</t>
  </si>
  <si>
    <t>SECTION C1.3</t>
  </si>
  <si>
    <t>SCHEDULE F: SMALL CONTRACTOR DEVELOPMENT</t>
  </si>
  <si>
    <t>TOTAL CARRIED FORWARD TO SUMMARY OF SECTIONS (Page C29)</t>
  </si>
  <si>
    <t>TOTAL SCHEDULE F: SMALL CONTRACTOR DEVELOPMENT</t>
  </si>
  <si>
    <t>Obtaining construction or work permit</t>
  </si>
  <si>
    <t>TOTAL CARRIED FORWARD TO SUMMARY OF SECTIONS (Page C42)</t>
  </si>
  <si>
    <t>C43</t>
  </si>
  <si>
    <t xml:space="preserve">(a) Employment of Learners employed   </t>
  </si>
  <si>
    <t xml:space="preserve">(b) Employment of Learners employed   </t>
  </si>
  <si>
    <t xml:space="preserve">(c) Employment of Learners employed   </t>
  </si>
  <si>
    <t xml:space="preserve">(d) Employment of Learners employed   </t>
  </si>
  <si>
    <t>C31</t>
  </si>
  <si>
    <t>C32</t>
  </si>
  <si>
    <t>C33</t>
  </si>
  <si>
    <t>C34</t>
  </si>
  <si>
    <t>C35</t>
  </si>
  <si>
    <t>C36</t>
  </si>
  <si>
    <t>C37</t>
  </si>
  <si>
    <t>C38</t>
  </si>
  <si>
    <t>C39</t>
  </si>
  <si>
    <t>C40</t>
  </si>
  <si>
    <t>C41</t>
  </si>
  <si>
    <t>TOTAL C/F TO SUMMARY OF SECTIONS SCHED "G" (NOT LESS THAN 0.25% OF SUBTOTAL 1)</t>
  </si>
  <si>
    <t>SCHED "G"</t>
  </si>
  <si>
    <t>TENDER SUMMARY</t>
  </si>
  <si>
    <t>TOTAL SCHEDULE G: CONTRACT SKILLS DEVELOPMENT GOAL (CSDG)                          (0.25% of subtotal 1)</t>
  </si>
  <si>
    <t>Li</t>
  </si>
  <si>
    <t>C46</t>
  </si>
  <si>
    <t>TOTAL CARRIED FORWARD TO SUMMARY OF SECTIONS (Page C47)</t>
  </si>
  <si>
    <t>TOTAL CARRIED FORWARD TO TENDER SUMMARY (Page C47)</t>
  </si>
  <si>
    <t>TOTAL CARRIED FORWARD TO SUMMARY OF SECTIONS (Page C44)</t>
  </si>
  <si>
    <t>Province of KwaZulu Natal</t>
  </si>
  <si>
    <t>Contract No. ZNB2642/00000/00/HOD/INF/25/T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</si>
</sst>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44" formatCode="_-&quot;R&quot;* #,##0.00_-;\-&quot;R&quot;* #,##0.00_-;_-&quot;R&quot;* &quot;-&quot;??_-;_-@_-"/>
    <numFmt numFmtId="43" formatCode="_-* #,##0.00_-;\-* #,##0.00_-;_-* &quot;-&quot;??_-;_-@_-"/>
    <numFmt numFmtId="164" formatCode="_(&quot;$&quot;* #,##0.00_);_(&quot;$&quot;* \(#,##0.00\);_(&quot;$&quot;* &quot;-&quot;??_);_(@_)"/>
    <numFmt numFmtId="165" formatCode="_(* #,##0.00_);_(* \(#,##0.00\);_(* &quot;-&quot;??_);_(@_)"/>
    <numFmt numFmtId="166" formatCode="_ &quot;R&quot;\ * #,##0.00_ ;_ &quot;R&quot;\ * \-#,##0.00_ ;_ &quot;R&quot;\ * &quot;-&quot;??_ ;_ @_ "/>
    <numFmt numFmtId="167" formatCode="&quot;R&quot;\ #,##0.00"/>
    <numFmt numFmtId="168" formatCode="0.0%"/>
    <numFmt numFmtId="169" formatCode="#\ ##0.00"/>
    <numFmt numFmtId="170" formatCode="#\ ##0"/>
    <numFmt numFmtId="171" formatCode="#,##0.00_ ;[Red]\-#,##0.00\ "/>
    <numFmt numFmtId="172" formatCode="_(* #,##0_);_(* \(#,##0\);_(* &quot;-&quot;??_);_(@_)"/>
    <numFmt numFmtId="173" formatCode="0_ ;[Red]\-0\ "/>
    <numFmt numFmtId="174" formatCode="&quot;R&quot;#,##0.00"/>
    <numFmt numFmtId="175" formatCode="[$R-1C09]\ #\ ###\ ##0.00;[Red][$R-1C09]\-#\ ###\ ##0.00"/>
    <numFmt numFmtId="176" formatCode="0.0"/>
    <numFmt numFmtId="177" formatCode="#,##0.00;\-#,##0.00;&quot;- &quot;;@"/>
    <numFmt numFmtId="179" formatCode="#,##0;\-#,##0;&quot; Rate Only &quot;;@"/>
    <numFmt numFmtId="180" formatCode="&quot;C&quot;0"/>
    <numFmt numFmtId="181" formatCode="#,##0.0_ ;\-#,##0.0\ "/>
    <numFmt numFmtId="182" formatCode="#,##0.00_ ;\-#,##0.00\ "/>
    <numFmt numFmtId="183" formatCode="0.0_);[Red]\(0.0\)"/>
    <numFmt numFmtId="184" formatCode="[$R-1C09]#,##0.00"/>
    <numFmt numFmtId="186" formatCode="#,##0;\-#,##0;&quot;Rate Only&quot;;@"/>
    <numFmt numFmtId="187" formatCode="#,##0.000_);\(#,##0.000\)"/>
    <numFmt numFmtId="188" formatCode="_-&quot;R&quot;* #,##0.000_-;\-&quot;R&quot;* #,##0.000_-;_-&quot;R&quot;* &quot;-&quot;???_-;_-@_-"/>
    <numFmt numFmtId="189" formatCode="_-[$R-1C09]* #,##0.00_-;\-[$R-1C09]* #,##0.00_-;_-[$R-1C09]* &quot;-&quot;??_-;_-@_-"/>
  </numFmts>
  <fonts count="3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9"/>
      <name val="Arial"/>
      <family val="2"/>
    </font>
    <font>
      <b/>
      <sz val="10"/>
      <name val="Arial"/>
      <family val="2"/>
    </font>
    <font>
      <b/>
      <sz val="9"/>
      <name val="Arial"/>
      <family val="2"/>
    </font>
    <font>
      <sz val="9"/>
      <name val="MT Extra"/>
      <family val="1"/>
      <charset val="2"/>
    </font>
    <font>
      <b/>
      <u/>
      <sz val="10"/>
      <name val="Times New Roman"/>
      <family val="1"/>
    </font>
    <font>
      <sz val="10"/>
      <name val="Arial"/>
      <family val="2"/>
    </font>
    <font>
      <sz val="8"/>
      <name val="Arial"/>
      <family val="2"/>
    </font>
    <font>
      <i/>
      <u/>
      <sz val="10"/>
      <name val="Times New Roman"/>
      <family val="1"/>
    </font>
    <font>
      <sz val="12"/>
      <name val="Arial"/>
      <family val="2"/>
    </font>
    <font>
      <sz val="9"/>
      <color indexed="8"/>
      <name val="Arial"/>
      <family val="2"/>
    </font>
    <font>
      <sz val="9"/>
      <color theme="1"/>
      <name val="Arial"/>
      <family val="2"/>
    </font>
    <font>
      <b/>
      <sz val="9"/>
      <color indexed="8"/>
      <name val="Arial"/>
      <family val="2"/>
    </font>
    <font>
      <b/>
      <sz val="9"/>
      <color theme="1"/>
      <name val="Arial"/>
      <family val="2"/>
    </font>
    <font>
      <sz val="9"/>
      <name val="Calibri"/>
      <family val="2"/>
    </font>
    <font>
      <vertAlign val="superscript"/>
      <sz val="10"/>
      <name val="Arial"/>
      <family val="2"/>
    </font>
    <font>
      <sz val="10"/>
      <color rgb="FFFF0000"/>
      <name val="Arial"/>
      <family val="2"/>
    </font>
    <font>
      <b/>
      <sz val="10"/>
      <color rgb="FFFF0000"/>
      <name val="Arial"/>
      <family val="2"/>
    </font>
    <font>
      <sz val="10"/>
      <color theme="1"/>
      <name val="Arial"/>
      <family val="2"/>
    </font>
    <font>
      <strike/>
      <sz val="9"/>
      <name val="Arial"/>
      <family val="2"/>
    </font>
    <font>
      <sz val="9"/>
      <color theme="1"/>
      <name val="Calibri"/>
      <family val="2"/>
    </font>
    <font>
      <sz val="9"/>
      <color rgb="FFC00000"/>
      <name val="Arial"/>
      <family val="2"/>
    </font>
    <font>
      <sz val="9"/>
      <color rgb="FFFF0066"/>
      <name val="Arial"/>
      <family val="2"/>
    </font>
    <font>
      <sz val="9"/>
      <name val="Arial Narrow"/>
      <family val="2"/>
    </font>
    <font>
      <sz val="11.7"/>
      <name val="Arial"/>
      <family val="2"/>
    </font>
    <font>
      <b/>
      <sz val="10"/>
      <color rgb="FF000000"/>
      <name val="Arial"/>
      <family val="2"/>
    </font>
    <font>
      <b/>
      <sz val="8"/>
      <color rgb="FF000000"/>
      <name val="Arial"/>
      <family val="2"/>
    </font>
  </fonts>
  <fills count="5">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tint="-0.14999847407452621"/>
        <bgColor indexed="64"/>
      </patternFill>
    </fill>
  </fills>
  <borders count="34">
    <border>
      <left/>
      <right/>
      <top/>
      <bottom/>
      <diagonal/>
    </border>
    <border>
      <left style="thin">
        <color auto="1"/>
      </left>
      <right style="thin">
        <color auto="1"/>
      </right>
      <top/>
      <bottom/>
      <diagonal/>
    </border>
    <border>
      <left style="thin">
        <color auto="1"/>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ck">
        <color auto="1"/>
      </left>
      <right/>
      <top/>
      <bottom/>
      <diagonal/>
    </border>
    <border>
      <left/>
      <right style="thin">
        <color auto="1"/>
      </right>
      <top style="thin">
        <color auto="1"/>
      </top>
      <bottom style="thin">
        <color auto="1"/>
      </bottom>
      <diagonal/>
    </border>
    <border>
      <left/>
      <right style="thin">
        <color indexed="8"/>
      </right>
      <top/>
      <bottom/>
      <diagonal/>
    </border>
    <border>
      <left style="medium">
        <color auto="1"/>
      </left>
      <right style="thin">
        <color auto="1"/>
      </right>
      <top style="thin">
        <color auto="1"/>
      </top>
      <bottom style="thin">
        <color auto="1"/>
      </bottom>
      <diagonal/>
    </border>
    <border>
      <left style="medium">
        <color auto="1"/>
      </left>
      <right style="thin">
        <color auto="1"/>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bottom style="medium">
        <color auto="1"/>
      </bottom>
      <diagonal/>
    </border>
    <border>
      <left style="medium">
        <color auto="1"/>
      </left>
      <right/>
      <top style="thin">
        <color auto="1"/>
      </top>
      <bottom style="thin">
        <color auto="1"/>
      </bottom>
      <diagonal/>
    </border>
    <border>
      <left style="medium">
        <color indexed="64"/>
      </left>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style="medium">
        <color auto="1"/>
      </right>
      <top style="thin">
        <color auto="1"/>
      </top>
      <bottom style="thin">
        <color auto="1"/>
      </bottom>
      <diagonal/>
    </border>
    <border>
      <left style="thin">
        <color auto="1"/>
      </left>
      <right style="medium">
        <color auto="1"/>
      </right>
      <top/>
      <bottom style="thin">
        <color auto="1"/>
      </bottom>
      <diagonal/>
    </border>
    <border>
      <left style="thin">
        <color auto="1"/>
      </left>
      <right/>
      <top style="medium">
        <color indexed="64"/>
      </top>
      <bottom style="medium">
        <color indexed="64"/>
      </bottom>
      <diagonal/>
    </border>
    <border>
      <left/>
      <right/>
      <top style="medium">
        <color indexed="64"/>
      </top>
      <bottom style="medium">
        <color indexed="64"/>
      </bottom>
      <diagonal/>
    </border>
    <border>
      <left style="thin">
        <color auto="1"/>
      </left>
      <right style="medium">
        <color auto="1"/>
      </right>
      <top style="thin">
        <color auto="1"/>
      </top>
      <bottom/>
      <diagonal/>
    </border>
    <border>
      <left style="medium">
        <color auto="1"/>
      </left>
      <right/>
      <top style="thin">
        <color auto="1"/>
      </top>
      <bottom/>
      <diagonal/>
    </border>
    <border>
      <left style="medium">
        <color auto="1"/>
      </left>
      <right/>
      <top/>
      <bottom/>
      <diagonal/>
    </border>
    <border>
      <left style="thin">
        <color auto="1"/>
      </left>
      <right style="medium">
        <color auto="1"/>
      </right>
      <top/>
      <bottom/>
      <diagonal/>
    </border>
  </borders>
  <cellStyleXfs count="18">
    <xf numFmtId="0" fontId="0" fillId="0" borderId="0"/>
    <xf numFmtId="165" fontId="5" fillId="0" borderId="0" applyFont="0" applyFill="0" applyBorder="0" applyAlignment="0" applyProtection="0"/>
    <xf numFmtId="3" fontId="5"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0" fontId="11" fillId="0" borderId="0"/>
    <xf numFmtId="0" fontId="10" fillId="0" borderId="0"/>
    <xf numFmtId="9" fontId="5" fillId="0" borderId="0" applyFont="0" applyFill="0" applyBorder="0" applyAlignment="0" applyProtection="0"/>
    <xf numFmtId="0" fontId="4" fillId="0" borderId="0"/>
    <xf numFmtId="0" fontId="13" fillId="0" borderId="14"/>
    <xf numFmtId="0" fontId="14" fillId="0" borderId="0"/>
    <xf numFmtId="175" fontId="5" fillId="0" borderId="16" applyFill="0" applyProtection="0"/>
    <xf numFmtId="0" fontId="5" fillId="0" borderId="0"/>
    <xf numFmtId="0" fontId="3" fillId="0" borderId="0"/>
    <xf numFmtId="43" fontId="3" fillId="0" borderId="0" applyFont="0" applyFill="0" applyBorder="0" applyAlignment="0" applyProtection="0"/>
    <xf numFmtId="0" fontId="2" fillId="0" borderId="0"/>
    <xf numFmtId="0" fontId="1" fillId="0" borderId="0"/>
    <xf numFmtId="43" fontId="1" fillId="0" borderId="0" applyFont="0" applyFill="0" applyBorder="0" applyAlignment="0" applyProtection="0"/>
  </cellStyleXfs>
  <cellXfs count="701">
    <xf numFmtId="0" fontId="0" fillId="0" borderId="0" xfId="0"/>
    <xf numFmtId="0" fontId="0" fillId="0" borderId="0" xfId="0" applyAlignment="1">
      <alignment horizontal="center" vertical="top"/>
    </xf>
    <xf numFmtId="0" fontId="0" fillId="0" borderId="0" xfId="0" applyAlignment="1">
      <alignment vertical="top"/>
    </xf>
    <xf numFmtId="0" fontId="6" fillId="0" borderId="1" xfId="0" applyFont="1" applyBorder="1" applyAlignment="1">
      <alignment horizontal="left" vertical="top" wrapText="1"/>
    </xf>
    <xf numFmtId="0" fontId="6" fillId="0" borderId="1" xfId="0" applyFont="1" applyBorder="1" applyAlignment="1">
      <alignment horizontal="center" vertical="top" wrapText="1"/>
    </xf>
    <xf numFmtId="0" fontId="6" fillId="0" borderId="1" xfId="0" applyFont="1" applyBorder="1" applyAlignment="1">
      <alignment vertical="top" wrapText="1"/>
    </xf>
    <xf numFmtId="0" fontId="8" fillId="0" borderId="1" xfId="0" applyFont="1" applyBorder="1" applyAlignment="1">
      <alignment horizontal="left" vertical="top" wrapText="1"/>
    </xf>
    <xf numFmtId="0" fontId="6" fillId="0" borderId="1" xfId="0" applyFont="1" applyBorder="1" applyAlignment="1">
      <alignment horizontal="center" wrapText="1"/>
    </xf>
    <xf numFmtId="0" fontId="9" fillId="0" borderId="1" xfId="0" applyFont="1" applyBorder="1" applyAlignment="1">
      <alignment horizontal="center" wrapText="1"/>
    </xf>
    <xf numFmtId="167" fontId="6" fillId="0" borderId="1" xfId="0" applyNumberFormat="1" applyFont="1" applyBorder="1" applyAlignment="1">
      <alignment wrapText="1"/>
    </xf>
    <xf numFmtId="167" fontId="6" fillId="0" borderId="1" xfId="0" applyNumberFormat="1" applyFont="1" applyBorder="1" applyAlignment="1">
      <alignment vertical="top"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6" fillId="0" borderId="0" xfId="0" applyFont="1" applyAlignment="1">
      <alignment horizontal="center" wrapText="1"/>
    </xf>
    <xf numFmtId="0" fontId="6" fillId="0" borderId="1" xfId="0" applyFont="1" applyBorder="1" applyAlignment="1">
      <alignment horizontal="left" wrapText="1"/>
    </xf>
    <xf numFmtId="167" fontId="6" fillId="0" borderId="1" xfId="0" applyNumberFormat="1" applyFont="1" applyBorder="1" applyAlignment="1">
      <alignment horizontal="center" vertical="top" wrapText="1"/>
    </xf>
    <xf numFmtId="49" fontId="6" fillId="0" borderId="1" xfId="0" applyNumberFormat="1" applyFont="1" applyBorder="1" applyAlignment="1">
      <alignment horizontal="center" vertical="top" wrapText="1"/>
    </xf>
    <xf numFmtId="0" fontId="5" fillId="0" borderId="0" xfId="0" applyFont="1"/>
    <xf numFmtId="0" fontId="8" fillId="0" borderId="4" xfId="0" applyFont="1" applyBorder="1" applyAlignment="1">
      <alignment horizontal="center" vertical="center" wrapText="1"/>
    </xf>
    <xf numFmtId="49" fontId="8" fillId="0" borderId="4" xfId="0" applyNumberFormat="1" applyFont="1" applyBorder="1" applyAlignment="1">
      <alignment horizontal="center" vertical="center" wrapText="1"/>
    </xf>
    <xf numFmtId="49" fontId="6" fillId="0" borderId="1" xfId="0" applyNumberFormat="1" applyFont="1" applyBorder="1" applyAlignment="1">
      <alignment horizontal="left" vertical="top" wrapText="1"/>
    </xf>
    <xf numFmtId="49" fontId="8" fillId="0" borderId="1" xfId="0" applyNumberFormat="1" applyFont="1" applyBorder="1" applyAlignment="1">
      <alignment horizontal="left" vertical="top" wrapText="1"/>
    </xf>
    <xf numFmtId="49" fontId="6" fillId="0" borderId="3" xfId="0" applyNumberFormat="1" applyFont="1" applyBorder="1" applyAlignment="1">
      <alignment vertical="center"/>
    </xf>
    <xf numFmtId="49" fontId="6" fillId="0" borderId="3" xfId="0" applyNumberFormat="1" applyFont="1" applyBorder="1" applyAlignment="1">
      <alignment horizontal="center" vertical="center"/>
    </xf>
    <xf numFmtId="0" fontId="8" fillId="0" borderId="7" xfId="0" applyFont="1" applyBorder="1" applyAlignment="1">
      <alignment horizontal="center" vertical="center" wrapText="1"/>
    </xf>
    <xf numFmtId="167" fontId="6" fillId="0" borderId="3" xfId="0" applyNumberFormat="1" applyFont="1" applyBorder="1" applyAlignment="1">
      <alignment vertical="center"/>
    </xf>
    <xf numFmtId="49" fontId="8" fillId="0" borderId="7" xfId="0" applyNumberFormat="1" applyFont="1" applyBorder="1" applyAlignment="1">
      <alignment horizontal="center" vertical="center" wrapText="1"/>
    </xf>
    <xf numFmtId="0" fontId="5" fillId="0" borderId="0" xfId="0" applyFont="1" applyAlignment="1">
      <alignment vertical="center"/>
    </xf>
    <xf numFmtId="0" fontId="5" fillId="0" borderId="0" xfId="0" applyFont="1" applyAlignment="1">
      <alignment horizontal="center" vertical="center"/>
    </xf>
    <xf numFmtId="0" fontId="6" fillId="0" borderId="5" xfId="0" applyFont="1" applyBorder="1" applyAlignment="1">
      <alignment horizontal="left" vertical="center" wrapText="1"/>
    </xf>
    <xf numFmtId="0" fontId="0" fillId="0" borderId="0" xfId="0" applyAlignment="1">
      <alignment vertical="center" wrapText="1"/>
    </xf>
    <xf numFmtId="0" fontId="6" fillId="0" borderId="17" xfId="0" applyFont="1" applyBorder="1" applyAlignment="1">
      <alignment horizontal="center" vertical="center" wrapText="1"/>
    </xf>
    <xf numFmtId="0" fontId="6" fillId="0" borderId="4" xfId="0" applyFont="1" applyBorder="1" applyAlignment="1">
      <alignment horizontal="left" vertical="center" wrapText="1"/>
    </xf>
    <xf numFmtId="49" fontId="6" fillId="0" borderId="1" xfId="0" applyNumberFormat="1" applyFont="1" applyBorder="1" applyAlignment="1">
      <alignment horizontal="left" vertical="center" wrapText="1"/>
    </xf>
    <xf numFmtId="0" fontId="5" fillId="0" borderId="0" xfId="0" applyFont="1" applyAlignment="1">
      <alignment horizontal="right" vertical="center"/>
    </xf>
    <xf numFmtId="0" fontId="5" fillId="0" borderId="0" xfId="0" applyFont="1" applyAlignment="1">
      <alignment horizontal="left" vertical="center"/>
    </xf>
    <xf numFmtId="167" fontId="6" fillId="0" borderId="1" xfId="1" applyNumberFormat="1" applyFont="1" applyBorder="1" applyAlignment="1">
      <alignment horizontal="right" wrapText="1"/>
    </xf>
    <xf numFmtId="0" fontId="0" fillId="0" borderId="0" xfId="0" applyAlignment="1">
      <alignment horizontal="center" vertical="center" wrapText="1"/>
    </xf>
    <xf numFmtId="0" fontId="7" fillId="0" borderId="0" xfId="0" applyFont="1" applyAlignment="1">
      <alignment horizontal="center" vertical="center" wrapText="1"/>
    </xf>
    <xf numFmtId="165" fontId="12" fillId="0" borderId="0" xfId="1" applyFont="1" applyAlignment="1">
      <alignment vertical="center" wrapText="1"/>
    </xf>
    <xf numFmtId="0" fontId="0" fillId="0" borderId="0" xfId="0" applyAlignment="1">
      <alignment horizontal="left" vertical="center" wrapText="1"/>
    </xf>
    <xf numFmtId="166" fontId="0" fillId="0" borderId="0" xfId="3" applyNumberFormat="1" applyFont="1" applyAlignment="1">
      <alignment vertical="center" wrapText="1"/>
    </xf>
    <xf numFmtId="0" fontId="8" fillId="0" borderId="0" xfId="0" applyFont="1" applyAlignment="1">
      <alignment horizontal="center" vertical="center" wrapText="1"/>
    </xf>
    <xf numFmtId="167" fontId="6" fillId="0" borderId="0" xfId="0" applyNumberFormat="1" applyFont="1" applyAlignment="1">
      <alignment wrapText="1"/>
    </xf>
    <xf numFmtId="167" fontId="6" fillId="0" borderId="0" xfId="0" applyNumberFormat="1" applyFont="1" applyAlignment="1">
      <alignment vertical="center"/>
    </xf>
    <xf numFmtId="0" fontId="6" fillId="0" borderId="5" xfId="0" applyFont="1" applyBorder="1" applyAlignment="1">
      <alignment horizontal="left" vertical="center"/>
    </xf>
    <xf numFmtId="0" fontId="6" fillId="0" borderId="1" xfId="0" applyFont="1" applyBorder="1" applyAlignment="1">
      <alignment wrapText="1"/>
    </xf>
    <xf numFmtId="167" fontId="6" fillId="0" borderId="1" xfId="3" applyNumberFormat="1" applyFont="1" applyBorder="1" applyAlignment="1">
      <alignment horizontal="right" wrapText="1"/>
    </xf>
    <xf numFmtId="165" fontId="6" fillId="0" borderId="1" xfId="1" applyFont="1" applyBorder="1" applyAlignment="1">
      <alignment wrapText="1"/>
    </xf>
    <xf numFmtId="168" fontId="6" fillId="0" borderId="1" xfId="0" applyNumberFormat="1" applyFont="1" applyBorder="1" applyAlignment="1">
      <alignment wrapText="1"/>
    </xf>
    <xf numFmtId="167" fontId="6" fillId="0" borderId="1" xfId="3" applyNumberFormat="1" applyFont="1" applyBorder="1" applyAlignment="1">
      <alignment wrapText="1"/>
    </xf>
    <xf numFmtId="0" fontId="6" fillId="0" borderId="1" xfId="0" applyFont="1" applyBorder="1" applyAlignment="1">
      <alignment horizontal="center"/>
    </xf>
    <xf numFmtId="0" fontId="6" fillId="0" borderId="5" xfId="0" applyFont="1" applyBorder="1" applyAlignment="1">
      <alignment horizontal="right"/>
    </xf>
    <xf numFmtId="49" fontId="6" fillId="0" borderId="1" xfId="0" applyNumberFormat="1" applyFont="1" applyBorder="1" applyAlignment="1">
      <alignment horizontal="left" wrapText="1"/>
    </xf>
    <xf numFmtId="0" fontId="15" fillId="0" borderId="1" xfId="0" applyFont="1" applyBorder="1" applyAlignment="1">
      <alignment wrapText="1"/>
    </xf>
    <xf numFmtId="38" fontId="6" fillId="0" borderId="1" xfId="0" applyNumberFormat="1" applyFont="1" applyBorder="1" applyAlignment="1">
      <alignment horizontal="center" wrapText="1"/>
    </xf>
    <xf numFmtId="4" fontId="6" fillId="0" borderId="1" xfId="0" applyNumberFormat="1" applyFont="1" applyBorder="1" applyAlignment="1">
      <alignment wrapText="1"/>
    </xf>
    <xf numFmtId="167" fontId="6" fillId="0" borderId="1" xfId="2" applyNumberFormat="1" applyFont="1" applyBorder="1" applyAlignment="1">
      <alignment wrapText="1"/>
    </xf>
    <xf numFmtId="40" fontId="6" fillId="0" borderId="1" xfId="0" applyNumberFormat="1" applyFont="1" applyBorder="1" applyAlignment="1" applyProtection="1">
      <alignment wrapText="1"/>
      <protection locked="0"/>
    </xf>
    <xf numFmtId="49" fontId="8" fillId="0" borderId="9" xfId="0" applyNumberFormat="1" applyFont="1" applyBorder="1" applyAlignment="1">
      <alignment horizontal="left" vertical="center"/>
    </xf>
    <xf numFmtId="38" fontId="6" fillId="0" borderId="1" xfId="0" applyNumberFormat="1" applyFont="1" applyBorder="1" applyAlignment="1" applyProtection="1">
      <alignment horizontal="center" wrapText="1"/>
      <protection locked="0"/>
    </xf>
    <xf numFmtId="0" fontId="6" fillId="0" borderId="1" xfId="0" applyFont="1" applyBorder="1" applyAlignment="1">
      <alignment horizontal="left" vertical="top" wrapText="1" indent="1"/>
    </xf>
    <xf numFmtId="49" fontId="8" fillId="0" borderId="0" xfId="0" applyNumberFormat="1" applyFont="1" applyAlignment="1">
      <alignment horizontal="center" vertical="center" wrapText="1"/>
    </xf>
    <xf numFmtId="49" fontId="6" fillId="0" borderId="0" xfId="0" applyNumberFormat="1" applyFont="1" applyAlignment="1">
      <alignment wrapText="1"/>
    </xf>
    <xf numFmtId="174" fontId="6" fillId="0" borderId="0" xfId="11" applyNumberFormat="1" applyFont="1" applyBorder="1"/>
    <xf numFmtId="49" fontId="7" fillId="0" borderId="0" xfId="0" applyNumberFormat="1" applyFont="1" applyAlignment="1">
      <alignment horizontal="left" vertical="center" wrapText="1"/>
    </xf>
    <xf numFmtId="167" fontId="6" fillId="0" borderId="0" xfId="3" applyNumberFormat="1" applyFont="1" applyBorder="1" applyAlignment="1">
      <alignment horizontal="right" wrapText="1"/>
    </xf>
    <xf numFmtId="167" fontId="6" fillId="0" borderId="0" xfId="1" applyNumberFormat="1" applyFont="1" applyBorder="1" applyAlignment="1">
      <alignment horizontal="right" wrapText="1"/>
    </xf>
    <xf numFmtId="167" fontId="6" fillId="0" borderId="0" xfId="3" applyNumberFormat="1" applyFont="1" applyBorder="1" applyAlignment="1">
      <alignment wrapText="1"/>
    </xf>
    <xf numFmtId="0" fontId="6" fillId="0" borderId="0" xfId="0" applyFont="1" applyAlignment="1">
      <alignment horizontal="right"/>
    </xf>
    <xf numFmtId="174" fontId="6" fillId="0" borderId="1" xfId="11" applyNumberFormat="1" applyFont="1" applyBorder="1"/>
    <xf numFmtId="167" fontId="6" fillId="0" borderId="0" xfId="0" applyNumberFormat="1" applyFont="1" applyAlignment="1">
      <alignment vertical="top" wrapText="1"/>
    </xf>
    <xf numFmtId="49" fontId="7" fillId="0" borderId="0" xfId="0" applyNumberFormat="1" applyFont="1" applyAlignment="1">
      <alignment horizontal="center" vertical="center"/>
    </xf>
    <xf numFmtId="49" fontId="7" fillId="0" borderId="0" xfId="0" applyNumberFormat="1" applyFont="1" applyAlignment="1">
      <alignment horizontal="left" vertical="top"/>
    </xf>
    <xf numFmtId="49" fontId="8" fillId="0" borderId="3" xfId="0" applyNumberFormat="1" applyFont="1" applyBorder="1" applyAlignment="1">
      <alignment vertical="center"/>
    </xf>
    <xf numFmtId="49" fontId="8" fillId="0" borderId="3" xfId="0" applyNumberFormat="1" applyFont="1" applyBorder="1" applyAlignment="1">
      <alignment horizontal="center" vertical="center"/>
    </xf>
    <xf numFmtId="167" fontId="8" fillId="0" borderId="3" xfId="0" applyNumberFormat="1" applyFont="1" applyBorder="1" applyAlignment="1">
      <alignment vertical="center"/>
    </xf>
    <xf numFmtId="167" fontId="8" fillId="0" borderId="0" xfId="0" applyNumberFormat="1" applyFont="1" applyAlignment="1">
      <alignment vertical="center"/>
    </xf>
    <xf numFmtId="169" fontId="16" fillId="0" borderId="1" xfId="0" applyNumberFormat="1" applyFont="1" applyBorder="1" applyAlignment="1" applyProtection="1">
      <alignment wrapText="1"/>
      <protection locked="0"/>
    </xf>
    <xf numFmtId="49" fontId="16" fillId="0" borderId="1" xfId="0" applyNumberFormat="1" applyFont="1" applyBorder="1" applyAlignment="1">
      <alignment horizontal="center" wrapText="1"/>
    </xf>
    <xf numFmtId="0" fontId="6" fillId="0" borderId="0" xfId="0" applyFont="1" applyAlignment="1">
      <alignment vertical="center"/>
    </xf>
    <xf numFmtId="49" fontId="8" fillId="0" borderId="0" xfId="0" applyNumberFormat="1" applyFont="1" applyAlignment="1">
      <alignment horizontal="left" vertical="center"/>
    </xf>
    <xf numFmtId="0" fontId="6" fillId="0" borderId="0" xfId="0" applyFont="1" applyAlignment="1">
      <alignment horizontal="left" vertical="center"/>
    </xf>
    <xf numFmtId="0" fontId="6" fillId="0" borderId="0" xfId="0" applyFont="1" applyAlignment="1">
      <alignment horizontal="center" vertical="center"/>
    </xf>
    <xf numFmtId="0" fontId="6" fillId="0" borderId="0" xfId="0" applyFont="1" applyAlignment="1">
      <alignment horizontal="right" vertical="center"/>
    </xf>
    <xf numFmtId="0" fontId="6" fillId="0" borderId="0" xfId="0" applyFont="1" applyAlignment="1" applyProtection="1">
      <alignment wrapText="1"/>
      <protection locked="0"/>
    </xf>
    <xf numFmtId="0" fontId="6" fillId="0" borderId="0" xfId="0" applyFont="1" applyAlignment="1" applyProtection="1">
      <alignment horizontal="center" wrapText="1"/>
      <protection locked="0"/>
    </xf>
    <xf numFmtId="3" fontId="6" fillId="0" borderId="0" xfId="0" applyNumberFormat="1" applyFont="1" applyAlignment="1" applyProtection="1">
      <alignment horizontal="center" wrapText="1"/>
      <protection locked="0"/>
    </xf>
    <xf numFmtId="4" fontId="6" fillId="0" borderId="0" xfId="0" applyNumberFormat="1" applyFont="1" applyAlignment="1" applyProtection="1">
      <alignment horizontal="center" wrapText="1"/>
      <protection locked="0"/>
    </xf>
    <xf numFmtId="0" fontId="6" fillId="0" borderId="0" xfId="0" applyFont="1" applyAlignment="1" applyProtection="1">
      <alignment vertical="center" wrapText="1"/>
      <protection locked="0"/>
    </xf>
    <xf numFmtId="49" fontId="8" fillId="0" borderId="13" xfId="0" applyNumberFormat="1" applyFont="1" applyBorder="1" applyAlignment="1">
      <alignment horizontal="left" vertical="center"/>
    </xf>
    <xf numFmtId="0" fontId="8" fillId="0" borderId="11" xfId="0" applyFont="1" applyBorder="1" applyAlignment="1">
      <alignment horizontal="center" vertical="center" wrapText="1"/>
    </xf>
    <xf numFmtId="0" fontId="8" fillId="0" borderId="9" xfId="0" applyFont="1" applyBorder="1" applyAlignment="1">
      <alignment horizontal="left" vertical="center"/>
    </xf>
    <xf numFmtId="0" fontId="8" fillId="0" borderId="8" xfId="0" applyFont="1" applyBorder="1" applyAlignment="1">
      <alignment horizontal="left"/>
    </xf>
    <xf numFmtId="0" fontId="8" fillId="0" borderId="10" xfId="0" applyFont="1" applyBorder="1" applyAlignment="1">
      <alignment horizontal="left"/>
    </xf>
    <xf numFmtId="3" fontId="8" fillId="0" borderId="4" xfId="0" applyNumberFormat="1" applyFont="1" applyBorder="1" applyAlignment="1">
      <alignment horizontal="center" vertical="center" wrapText="1"/>
    </xf>
    <xf numFmtId="4" fontId="8" fillId="0" borderId="4" xfId="0" applyNumberFormat="1" applyFont="1" applyBorder="1" applyAlignment="1" applyProtection="1">
      <alignment horizontal="center" vertical="center" wrapText="1"/>
      <protection locked="0"/>
    </xf>
    <xf numFmtId="4" fontId="8" fillId="0" borderId="4" xfId="0" applyNumberFormat="1" applyFont="1" applyBorder="1" applyAlignment="1">
      <alignment horizontal="center" vertical="center" wrapText="1"/>
    </xf>
    <xf numFmtId="0" fontId="6" fillId="0" borderId="0" xfId="0" applyFont="1" applyAlignment="1">
      <alignment wrapText="1"/>
    </xf>
    <xf numFmtId="3" fontId="6" fillId="0" borderId="1" xfId="0" applyNumberFormat="1" applyFont="1" applyBorder="1" applyAlignment="1">
      <alignment horizontal="center" wrapText="1"/>
    </xf>
    <xf numFmtId="173" fontId="8" fillId="0" borderId="1" xfId="0" applyNumberFormat="1" applyFont="1" applyBorder="1" applyAlignment="1" applyProtection="1">
      <alignment horizontal="left" wrapText="1"/>
      <protection locked="0"/>
    </xf>
    <xf numFmtId="0" fontId="17" fillId="0" borderId="1" xfId="0" applyFont="1" applyBorder="1" applyAlignment="1">
      <alignment wrapText="1"/>
    </xf>
    <xf numFmtId="0" fontId="6" fillId="0" borderId="0" xfId="0" applyFont="1" applyAlignment="1">
      <alignment horizontal="center" vertical="center" wrapText="1"/>
    </xf>
    <xf numFmtId="49" fontId="16" fillId="0" borderId="2" xfId="0" applyNumberFormat="1" applyFont="1" applyBorder="1" applyAlignment="1">
      <alignment horizontal="left" vertical="center" wrapText="1"/>
    </xf>
    <xf numFmtId="170" fontId="16" fillId="0" borderId="1" xfId="0" applyNumberFormat="1" applyFont="1" applyBorder="1" applyAlignment="1">
      <alignment horizontal="center" wrapText="1"/>
    </xf>
    <xf numFmtId="167" fontId="8" fillId="0" borderId="4" xfId="2" applyNumberFormat="1" applyFont="1" applyBorder="1" applyAlignment="1">
      <alignment vertical="center" wrapText="1"/>
    </xf>
    <xf numFmtId="0" fontId="6" fillId="0" borderId="11" xfId="0" applyFont="1" applyBorder="1" applyAlignment="1">
      <alignment horizontal="left" vertical="center"/>
    </xf>
    <xf numFmtId="0" fontId="6" fillId="0" borderId="11" xfId="0" applyFont="1" applyBorder="1" applyAlignment="1">
      <alignment vertical="center"/>
    </xf>
    <xf numFmtId="49" fontId="16" fillId="0" borderId="11" xfId="0" applyNumberFormat="1" applyFont="1" applyBorder="1" applyAlignment="1">
      <alignment horizontal="center" vertical="center" wrapText="1"/>
    </xf>
    <xf numFmtId="170" fontId="16" fillId="0" borderId="11" xfId="0" applyNumberFormat="1" applyFont="1" applyBorder="1" applyAlignment="1">
      <alignment horizontal="center" vertical="center" wrapText="1"/>
    </xf>
    <xf numFmtId="169" fontId="16" fillId="0" borderId="11" xfId="0" applyNumberFormat="1" applyFont="1" applyBorder="1" applyAlignment="1" applyProtection="1">
      <alignment vertical="center" wrapText="1"/>
      <protection locked="0"/>
    </xf>
    <xf numFmtId="167" fontId="6" fillId="0" borderId="11" xfId="2" applyNumberFormat="1" applyFont="1" applyBorder="1" applyAlignment="1">
      <alignment vertical="center" wrapText="1"/>
    </xf>
    <xf numFmtId="0" fontId="8" fillId="0" borderId="3" xfId="0" applyFont="1" applyBorder="1" applyAlignment="1">
      <alignment vertical="center"/>
    </xf>
    <xf numFmtId="44" fontId="8" fillId="0" borderId="21" xfId="1" applyNumberFormat="1" applyFont="1" applyBorder="1" applyAlignment="1">
      <alignment horizontal="left" vertical="center" wrapText="1"/>
    </xf>
    <xf numFmtId="49" fontId="8" fillId="0" borderId="2" xfId="0" applyNumberFormat="1" applyFont="1" applyBorder="1" applyAlignment="1">
      <alignment horizontal="left" vertical="center"/>
    </xf>
    <xf numFmtId="49" fontId="8" fillId="0" borderId="0" xfId="0" applyNumberFormat="1" applyFont="1" applyAlignment="1">
      <alignment horizontal="left" vertical="center" wrapText="1"/>
    </xf>
    <xf numFmtId="0" fontId="7" fillId="0" borderId="0" xfId="0" applyFont="1" applyAlignment="1">
      <alignment horizontal="left" vertical="center" wrapText="1"/>
    </xf>
    <xf numFmtId="10" fontId="0" fillId="0" borderId="0" xfId="0" applyNumberFormat="1" applyAlignment="1">
      <alignment horizontal="left" vertical="center" wrapText="1" indent="1"/>
    </xf>
    <xf numFmtId="39" fontId="6" fillId="0" borderId="26" xfId="3" applyNumberFormat="1" applyFont="1" applyBorder="1" applyAlignment="1">
      <alignment horizontal="right" vertical="center" wrapText="1"/>
    </xf>
    <xf numFmtId="0" fontId="6" fillId="0" borderId="18" xfId="0" applyFont="1" applyBorder="1" applyAlignment="1">
      <alignment horizontal="center" vertical="center" wrapText="1"/>
    </xf>
    <xf numFmtId="0" fontId="6" fillId="0" borderId="7" xfId="0" applyFont="1" applyBorder="1" applyAlignment="1">
      <alignment horizontal="left" vertical="center" wrapText="1"/>
    </xf>
    <xf numFmtId="0" fontId="8" fillId="0" borderId="19" xfId="0" applyFont="1" applyBorder="1" applyAlignment="1">
      <alignment horizontal="center" vertical="center" wrapText="1"/>
    </xf>
    <xf numFmtId="0" fontId="8" fillId="0" borderId="20" xfId="0" applyFont="1" applyBorder="1" applyAlignment="1">
      <alignment horizontal="center" vertical="center" wrapText="1"/>
    </xf>
    <xf numFmtId="166" fontId="8" fillId="0" borderId="21" xfId="3" applyNumberFormat="1" applyFont="1" applyBorder="1" applyAlignment="1" applyProtection="1">
      <alignment horizontal="center" vertical="center" wrapText="1"/>
      <protection locked="0"/>
    </xf>
    <xf numFmtId="0" fontId="5" fillId="0" borderId="0" xfId="0" applyFont="1" applyAlignment="1">
      <alignment horizontal="left" vertical="center" indent="1"/>
    </xf>
    <xf numFmtId="0" fontId="0" fillId="0" borderId="0" xfId="0" applyAlignment="1">
      <alignment horizontal="left" vertical="center" wrapText="1" indent="1"/>
    </xf>
    <xf numFmtId="0" fontId="7" fillId="0" borderId="0" xfId="0" applyFont="1" applyAlignment="1">
      <alignment horizontal="left" vertical="center" wrapText="1" indent="1"/>
    </xf>
    <xf numFmtId="0" fontId="8" fillId="0" borderId="25" xfId="0" applyFont="1" applyBorder="1" applyAlignment="1">
      <alignment vertical="center"/>
    </xf>
    <xf numFmtId="0" fontId="8" fillId="0" borderId="24" xfId="0" applyFont="1" applyBorder="1" applyAlignment="1">
      <alignment horizontal="left" vertical="center" indent="1"/>
    </xf>
    <xf numFmtId="0" fontId="8" fillId="0" borderId="0" xfId="0" applyFont="1" applyAlignment="1">
      <alignment vertical="center"/>
    </xf>
    <xf numFmtId="0" fontId="5" fillId="0" borderId="0" xfId="0" applyFont="1" applyAlignment="1">
      <alignment wrapText="1"/>
    </xf>
    <xf numFmtId="177" fontId="6" fillId="0" borderId="1" xfId="0" applyNumberFormat="1" applyFont="1" applyBorder="1"/>
    <xf numFmtId="0" fontId="6" fillId="0" borderId="0" xfId="0" applyFont="1" applyAlignment="1" applyProtection="1">
      <alignment horizontal="left" wrapText="1"/>
      <protection locked="0"/>
    </xf>
    <xf numFmtId="0" fontId="6" fillId="0" borderId="0" xfId="0" applyFont="1" applyAlignment="1">
      <alignment horizontal="left" vertical="top"/>
    </xf>
    <xf numFmtId="0" fontId="6" fillId="0" borderId="0" xfId="0" applyFont="1" applyAlignment="1">
      <alignment vertical="top"/>
    </xf>
    <xf numFmtId="49" fontId="6" fillId="0" borderId="0" xfId="0" applyNumberFormat="1" applyFont="1" applyAlignment="1">
      <alignment horizontal="left" vertical="center"/>
    </xf>
    <xf numFmtId="167" fontId="6" fillId="0" borderId="0" xfId="0" applyNumberFormat="1" applyFont="1" applyAlignment="1">
      <alignment horizontal="right" vertical="center"/>
    </xf>
    <xf numFmtId="49" fontId="6" fillId="0" borderId="0" xfId="0" applyNumberFormat="1" applyFont="1" applyAlignment="1">
      <alignment horizontal="right" vertical="top"/>
    </xf>
    <xf numFmtId="177" fontId="6" fillId="0" borderId="0" xfId="0" applyNumberFormat="1" applyFont="1" applyAlignment="1">
      <alignment vertical="center"/>
    </xf>
    <xf numFmtId="0" fontId="8" fillId="0" borderId="11" xfId="0" applyFont="1" applyBorder="1" applyAlignment="1">
      <alignment horizontal="left" vertical="center"/>
    </xf>
    <xf numFmtId="0" fontId="8" fillId="0" borderId="11" xfId="0" applyFont="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167" fontId="8" fillId="0" borderId="4" xfId="1" applyNumberFormat="1" applyFont="1" applyBorder="1" applyAlignment="1">
      <alignment horizontal="right" vertical="center" wrapText="1"/>
    </xf>
    <xf numFmtId="167" fontId="8" fillId="0" borderId="0" xfId="1" applyNumberFormat="1" applyFont="1" applyBorder="1" applyAlignment="1">
      <alignment horizontal="right" vertical="center" wrapText="1"/>
    </xf>
    <xf numFmtId="49" fontId="6" fillId="0" borderId="0" xfId="0" applyNumberFormat="1" applyFont="1" applyAlignment="1">
      <alignment horizontal="left" vertical="top"/>
    </xf>
    <xf numFmtId="0" fontId="6" fillId="0" borderId="0" xfId="0" applyFont="1" applyAlignment="1">
      <alignment horizontal="center" vertical="top"/>
    </xf>
    <xf numFmtId="0" fontId="6" fillId="0" borderId="0" xfId="0" applyFont="1" applyAlignment="1">
      <alignment horizontal="right" vertical="top"/>
    </xf>
    <xf numFmtId="0" fontId="8" fillId="0" borderId="0" xfId="0" applyFont="1" applyAlignment="1">
      <alignment horizontal="center" vertical="top"/>
    </xf>
    <xf numFmtId="0" fontId="8" fillId="0" borderId="0" xfId="0" applyFont="1" applyAlignment="1">
      <alignment vertical="top"/>
    </xf>
    <xf numFmtId="49" fontId="8" fillId="0" borderId="8" xfId="0" applyNumberFormat="1" applyFont="1" applyBorder="1" applyAlignment="1">
      <alignment horizontal="left" vertical="center"/>
    </xf>
    <xf numFmtId="49" fontId="8" fillId="0" borderId="10" xfId="0" applyNumberFormat="1" applyFont="1" applyBorder="1" applyAlignment="1">
      <alignment horizontal="left" vertical="center"/>
    </xf>
    <xf numFmtId="165" fontId="16" fillId="0" borderId="0" xfId="1" applyFont="1" applyAlignment="1">
      <alignment horizontal="center" vertical="center" wrapText="1"/>
    </xf>
    <xf numFmtId="49" fontId="6" fillId="0" borderId="2" xfId="0" applyNumberFormat="1" applyFont="1" applyBorder="1" applyAlignment="1">
      <alignment horizontal="left" vertical="top" wrapText="1"/>
    </xf>
    <xf numFmtId="0" fontId="9" fillId="0" borderId="1" xfId="0" applyFont="1" applyBorder="1" applyAlignment="1">
      <alignment horizontal="center" vertical="top" wrapText="1"/>
    </xf>
    <xf numFmtId="0" fontId="6" fillId="0" borderId="1" xfId="0" applyFont="1" applyBorder="1" applyAlignment="1">
      <alignment horizontal="center" vertical="top"/>
    </xf>
    <xf numFmtId="0" fontId="8" fillId="0" borderId="0" xfId="0" applyFont="1" applyAlignment="1">
      <alignment horizontal="left" vertical="center"/>
    </xf>
    <xf numFmtId="0" fontId="8" fillId="0" borderId="0" xfId="0" applyFont="1" applyAlignment="1">
      <alignment horizontal="left" vertical="top"/>
    </xf>
    <xf numFmtId="0" fontId="8" fillId="0" borderId="13" xfId="0" applyFont="1" applyBorder="1" applyAlignment="1">
      <alignment horizontal="left" vertical="center"/>
    </xf>
    <xf numFmtId="49" fontId="8" fillId="0" borderId="8" xfId="0" applyNumberFormat="1" applyFont="1" applyBorder="1" applyAlignment="1">
      <alignment horizontal="left" vertical="top" wrapText="1"/>
    </xf>
    <xf numFmtId="0" fontId="6" fillId="0" borderId="0" xfId="0" applyFont="1"/>
    <xf numFmtId="10" fontId="6" fillId="3" borderId="0" xfId="7" applyNumberFormat="1" applyFont="1" applyFill="1" applyBorder="1" applyAlignment="1" applyProtection="1">
      <alignment horizontal="center" vertical="top"/>
    </xf>
    <xf numFmtId="2" fontId="6" fillId="0" borderId="0" xfId="0" applyNumberFormat="1" applyFont="1" applyAlignment="1">
      <alignment vertical="top"/>
    </xf>
    <xf numFmtId="49" fontId="6" fillId="0" borderId="0" xfId="0" applyNumberFormat="1" applyFont="1" applyAlignment="1">
      <alignment horizontal="center" vertical="center"/>
    </xf>
    <xf numFmtId="49" fontId="6" fillId="0" borderId="0" xfId="0" applyNumberFormat="1" applyFont="1" applyAlignment="1">
      <alignment horizontal="right" vertical="center"/>
    </xf>
    <xf numFmtId="2" fontId="6" fillId="0" borderId="0" xfId="0" applyNumberFormat="1" applyFont="1" applyAlignment="1">
      <alignment vertical="center"/>
    </xf>
    <xf numFmtId="49" fontId="6" fillId="0" borderId="0" xfId="0" applyNumberFormat="1" applyFont="1" applyAlignment="1">
      <alignment horizontal="left" vertical="top" wrapText="1"/>
    </xf>
    <xf numFmtId="49" fontId="8" fillId="0" borderId="8" xfId="0" applyNumberFormat="1" applyFont="1" applyBorder="1" applyAlignment="1">
      <alignment horizontal="center" vertical="center" wrapText="1"/>
    </xf>
    <xf numFmtId="2" fontId="8" fillId="0" borderId="0" xfId="0" applyNumberFormat="1" applyFont="1" applyAlignment="1">
      <alignment horizontal="center" vertical="top"/>
    </xf>
    <xf numFmtId="49" fontId="16" fillId="0" borderId="1" xfId="0" applyNumberFormat="1" applyFont="1" applyBorder="1" applyAlignment="1">
      <alignment vertical="top" wrapText="1"/>
    </xf>
    <xf numFmtId="169" fontId="16" fillId="0" borderId="0" xfId="0" applyNumberFormat="1" applyFont="1" applyAlignment="1">
      <alignment wrapText="1"/>
    </xf>
    <xf numFmtId="2" fontId="8" fillId="0" borderId="0" xfId="0" applyNumberFormat="1" applyFont="1" applyAlignment="1">
      <alignment vertical="top"/>
    </xf>
    <xf numFmtId="0" fontId="8" fillId="0" borderId="8"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179" fontId="6" fillId="0" borderId="1" xfId="2" applyNumberFormat="1" applyFont="1" applyFill="1" applyBorder="1" applyAlignment="1" applyProtection="1">
      <alignment horizontal="center"/>
    </xf>
    <xf numFmtId="177" fontId="6" fillId="0" borderId="1" xfId="0" applyNumberFormat="1" applyFont="1" applyBorder="1" applyAlignment="1">
      <alignment wrapText="1"/>
    </xf>
    <xf numFmtId="177" fontId="6" fillId="0" borderId="1" xfId="11" applyNumberFormat="1" applyFont="1" applyBorder="1"/>
    <xf numFmtId="49" fontId="6" fillId="0" borderId="2" xfId="0" applyNumberFormat="1" applyFont="1" applyBorder="1" applyAlignment="1">
      <alignment horizontal="left" wrapText="1"/>
    </xf>
    <xf numFmtId="49" fontId="6" fillId="0" borderId="1" xfId="0" applyNumberFormat="1" applyFont="1" applyBorder="1" applyAlignment="1">
      <alignment horizontal="left" vertical="top"/>
    </xf>
    <xf numFmtId="49" fontId="6" fillId="0" borderId="2" xfId="0" applyNumberFormat="1" applyFont="1" applyBorder="1" applyAlignment="1">
      <alignment horizontal="left" vertical="top"/>
    </xf>
    <xf numFmtId="0" fontId="5" fillId="0" borderId="0" xfId="0" applyFont="1" applyAlignment="1">
      <alignment horizontal="center" vertical="center" wrapText="1"/>
    </xf>
    <xf numFmtId="0" fontId="0" fillId="0" borderId="0" xfId="0" applyAlignment="1">
      <alignment horizontal="center" vertical="center"/>
    </xf>
    <xf numFmtId="0" fontId="12" fillId="0" borderId="0" xfId="0" applyFont="1" applyAlignment="1">
      <alignment horizontal="center" vertical="center"/>
    </xf>
    <xf numFmtId="172" fontId="12" fillId="0" borderId="0" xfId="0" applyNumberFormat="1" applyFont="1" applyAlignment="1">
      <alignment horizontal="center" vertical="center"/>
    </xf>
    <xf numFmtId="0" fontId="12" fillId="0" borderId="0" xfId="0" applyFont="1" applyAlignment="1">
      <alignment vertical="top"/>
    </xf>
    <xf numFmtId="0" fontId="12" fillId="0" borderId="0" xfId="0" applyFont="1" applyAlignment="1">
      <alignment horizontal="center" vertical="top"/>
    </xf>
    <xf numFmtId="1" fontId="12" fillId="0" borderId="0" xfId="0" applyNumberFormat="1" applyFont="1" applyAlignment="1">
      <alignment horizontal="center" vertical="center"/>
    </xf>
    <xf numFmtId="165" fontId="12" fillId="0" borderId="0" xfId="1" applyFont="1" applyAlignment="1">
      <alignment horizontal="center" vertical="center"/>
    </xf>
    <xf numFmtId="172" fontId="6" fillId="0" borderId="1" xfId="1" applyNumberFormat="1" applyFont="1" applyFill="1" applyBorder="1" applyAlignment="1">
      <alignment wrapText="1"/>
    </xf>
    <xf numFmtId="0" fontId="5" fillId="0" borderId="0" xfId="0" applyFont="1" applyAlignment="1">
      <alignment horizontal="center"/>
    </xf>
    <xf numFmtId="0" fontId="5" fillId="0" borderId="0" xfId="0" applyFont="1" applyAlignment="1" applyProtection="1">
      <alignment horizontal="center"/>
      <protection locked="0"/>
    </xf>
    <xf numFmtId="0" fontId="5" fillId="0" borderId="0" xfId="0" applyFont="1" applyProtection="1">
      <protection locked="0"/>
    </xf>
    <xf numFmtId="0" fontId="5" fillId="2" borderId="0" xfId="0" applyFont="1" applyFill="1" applyProtection="1">
      <protection locked="0"/>
    </xf>
    <xf numFmtId="0" fontId="8" fillId="0" borderId="29" xfId="0" applyFont="1" applyBorder="1" applyAlignment="1">
      <alignment vertical="center"/>
    </xf>
    <xf numFmtId="180" fontId="8" fillId="0" borderId="28" xfId="0" applyNumberFormat="1" applyFont="1" applyBorder="1" applyAlignment="1">
      <alignment horizontal="center" vertical="center" wrapText="1"/>
    </xf>
    <xf numFmtId="0" fontId="6" fillId="0" borderId="0" xfId="1" applyNumberFormat="1" applyFont="1" applyBorder="1" applyAlignment="1">
      <alignment wrapText="1"/>
    </xf>
    <xf numFmtId="0" fontId="8" fillId="0" borderId="0" xfId="1" applyNumberFormat="1" applyFont="1" applyBorder="1" applyAlignment="1">
      <alignment vertical="center" wrapText="1"/>
    </xf>
    <xf numFmtId="0" fontId="6" fillId="0" borderId="0" xfId="1" applyNumberFormat="1" applyFont="1" applyBorder="1" applyAlignment="1">
      <alignment vertical="center" wrapText="1"/>
    </xf>
    <xf numFmtId="0" fontId="6" fillId="0" borderId="0" xfId="1" applyNumberFormat="1" applyFont="1" applyBorder="1" applyAlignment="1"/>
    <xf numFmtId="0" fontId="8" fillId="0" borderId="0" xfId="1" applyNumberFormat="1" applyFont="1" applyBorder="1" applyAlignment="1">
      <alignment vertical="center"/>
    </xf>
    <xf numFmtId="167" fontId="6" fillId="0" borderId="1" xfId="2" applyNumberFormat="1" applyFont="1" applyBorder="1" applyAlignment="1">
      <alignment vertical="center" wrapText="1"/>
    </xf>
    <xf numFmtId="180" fontId="6" fillId="0" borderId="6" xfId="0" applyNumberFormat="1" applyFont="1" applyBorder="1" applyAlignment="1">
      <alignment horizontal="center" vertical="center" wrapText="1"/>
    </xf>
    <xf numFmtId="0" fontId="8" fillId="0" borderId="2" xfId="0" applyFont="1" applyBorder="1" applyAlignment="1">
      <alignment horizontal="right" vertical="center"/>
    </xf>
    <xf numFmtId="167" fontId="6" fillId="0" borderId="2" xfId="0" applyNumberFormat="1" applyFont="1" applyBorder="1" applyAlignment="1">
      <alignment vertical="center"/>
    </xf>
    <xf numFmtId="0" fontId="6" fillId="0" borderId="2" xfId="0" applyFont="1" applyBorder="1" applyAlignment="1" applyProtection="1">
      <alignment vertical="center" wrapText="1"/>
      <protection locked="0"/>
    </xf>
    <xf numFmtId="0" fontId="6" fillId="0" borderId="2" xfId="0" applyFont="1" applyBorder="1" applyAlignment="1" applyProtection="1">
      <alignment wrapText="1"/>
      <protection locked="0"/>
    </xf>
    <xf numFmtId="0" fontId="5" fillId="0" borderId="0" xfId="0" applyFont="1" applyAlignment="1">
      <alignment horizontal="center" vertical="top"/>
    </xf>
    <xf numFmtId="0" fontId="23" fillId="0" borderId="0" xfId="0" applyFont="1" applyAlignment="1">
      <alignment horizontal="center" vertical="top"/>
    </xf>
    <xf numFmtId="172" fontId="0" fillId="0" borderId="0" xfId="1" applyNumberFormat="1" applyFont="1" applyAlignment="1">
      <alignment horizontal="center" vertical="top"/>
    </xf>
    <xf numFmtId="9" fontId="6" fillId="0" borderId="0" xfId="0" applyNumberFormat="1" applyFont="1" applyAlignment="1">
      <alignment horizontal="center" wrapText="1"/>
    </xf>
    <xf numFmtId="0" fontId="6" fillId="0" borderId="0" xfId="1" applyNumberFormat="1" applyFont="1" applyBorder="1" applyAlignment="1">
      <alignment horizontal="center" wrapText="1"/>
    </xf>
    <xf numFmtId="0" fontId="21" fillId="0" borderId="0" xfId="0" applyFont="1" applyProtection="1">
      <protection locked="0"/>
    </xf>
    <xf numFmtId="0" fontId="6" fillId="2" borderId="0" xfId="1" applyNumberFormat="1" applyFont="1" applyFill="1" applyBorder="1" applyAlignment="1">
      <alignment wrapText="1"/>
    </xf>
    <xf numFmtId="165" fontId="0" fillId="2" borderId="0" xfId="1" applyFont="1" applyFill="1" applyAlignment="1">
      <alignment vertical="top"/>
    </xf>
    <xf numFmtId="0" fontId="0" fillId="2" borderId="0" xfId="0" applyFill="1" applyAlignment="1">
      <alignment vertical="top"/>
    </xf>
    <xf numFmtId="0" fontId="12" fillId="2" borderId="0" xfId="0" applyFont="1" applyFill="1" applyAlignment="1">
      <alignment vertical="top"/>
    </xf>
    <xf numFmtId="0" fontId="6" fillId="2" borderId="0" xfId="0" applyFont="1" applyFill="1" applyAlignment="1">
      <alignment vertical="top"/>
    </xf>
    <xf numFmtId="174" fontId="6" fillId="0" borderId="0" xfId="11" applyNumberFormat="1" applyFont="1" applyFill="1" applyBorder="1"/>
    <xf numFmtId="0" fontId="5" fillId="3" borderId="0" xfId="0" applyFont="1" applyFill="1" applyAlignment="1" applyProtection="1">
      <alignment horizontal="left" wrapText="1"/>
      <protection locked="0"/>
    </xf>
    <xf numFmtId="182" fontId="6" fillId="0" borderId="0" xfId="0" applyNumberFormat="1" applyFont="1" applyAlignment="1">
      <alignment horizontal="center" vertical="center"/>
    </xf>
    <xf numFmtId="179" fontId="6" fillId="0" borderId="1" xfId="2" applyNumberFormat="1" applyFont="1" applyFill="1" applyBorder="1" applyAlignment="1" applyProtection="1">
      <alignment horizontal="center" vertical="center"/>
    </xf>
    <xf numFmtId="177" fontId="6" fillId="0" borderId="1" xfId="11" applyNumberFormat="1" applyFont="1" applyBorder="1" applyAlignment="1">
      <alignment vertical="center"/>
    </xf>
    <xf numFmtId="176" fontId="6" fillId="0" borderId="1" xfId="0" applyNumberFormat="1" applyFont="1" applyBorder="1" applyAlignment="1">
      <alignment wrapText="1"/>
    </xf>
    <xf numFmtId="0" fontId="6" fillId="0" borderId="0" xfId="0" applyFont="1" applyAlignment="1">
      <alignment horizontal="left" vertical="center" wrapText="1"/>
    </xf>
    <xf numFmtId="165" fontId="0" fillId="0" borderId="0" xfId="0" applyNumberFormat="1" applyAlignment="1">
      <alignment horizontal="left" vertical="center" wrapText="1" indent="1"/>
    </xf>
    <xf numFmtId="0" fontId="6" fillId="0" borderId="1" xfId="0" applyFont="1" applyBorder="1" applyAlignment="1">
      <alignment horizontal="center" vertical="center"/>
    </xf>
    <xf numFmtId="9" fontId="6" fillId="0" borderId="1" xfId="1" applyNumberFormat="1" applyFont="1" applyBorder="1" applyAlignment="1">
      <alignment wrapText="1"/>
    </xf>
    <xf numFmtId="174" fontId="6" fillId="0" borderId="1" xfId="11" applyNumberFormat="1" applyFont="1" applyBorder="1" applyAlignment="1">
      <alignment vertical="top"/>
    </xf>
    <xf numFmtId="179" fontId="6" fillId="0" borderId="1" xfId="2" applyNumberFormat="1" applyFont="1" applyFill="1" applyBorder="1" applyAlignment="1" applyProtection="1">
      <alignment horizontal="center" vertical="top"/>
    </xf>
    <xf numFmtId="177" fontId="6" fillId="0" borderId="1" xfId="0" applyNumberFormat="1" applyFont="1" applyBorder="1" applyAlignment="1">
      <alignment vertical="top" wrapText="1"/>
    </xf>
    <xf numFmtId="177" fontId="6" fillId="0" borderId="1" xfId="11" applyNumberFormat="1" applyFont="1" applyBorder="1" applyAlignment="1">
      <alignment vertical="top"/>
    </xf>
    <xf numFmtId="181" fontId="6" fillId="0" borderId="1" xfId="2" applyNumberFormat="1" applyFont="1" applyFill="1" applyBorder="1" applyAlignment="1" applyProtection="1">
      <alignment horizontal="center" vertical="top"/>
    </xf>
    <xf numFmtId="49" fontId="6" fillId="0" borderId="0" xfId="1" applyNumberFormat="1" applyFont="1" applyBorder="1" applyAlignment="1">
      <alignment wrapText="1"/>
    </xf>
    <xf numFmtId="177" fontId="6" fillId="0" borderId="1" xfId="0" applyNumberFormat="1" applyFont="1" applyBorder="1" applyAlignment="1">
      <alignment vertical="center" wrapText="1"/>
    </xf>
    <xf numFmtId="174" fontId="6" fillId="0" borderId="0" xfId="11" applyNumberFormat="1" applyFont="1" applyBorder="1" applyAlignment="1">
      <alignment vertical="center"/>
    </xf>
    <xf numFmtId="174" fontId="6" fillId="0" borderId="1" xfId="11" applyNumberFormat="1" applyFont="1" applyBorder="1" applyAlignment="1">
      <alignment vertical="center"/>
    </xf>
    <xf numFmtId="174" fontId="6" fillId="0" borderId="1" xfId="0" applyNumberFormat="1" applyFont="1" applyBorder="1" applyAlignment="1">
      <alignment wrapText="1"/>
    </xf>
    <xf numFmtId="184" fontId="6" fillId="0" borderId="0" xfId="1" applyNumberFormat="1" applyFont="1" applyBorder="1" applyAlignment="1">
      <alignment wrapText="1"/>
    </xf>
    <xf numFmtId="0" fontId="5" fillId="0" borderId="0" xfId="0" applyFont="1" applyAlignment="1">
      <alignment vertical="top"/>
    </xf>
    <xf numFmtId="0" fontId="26" fillId="0" borderId="1" xfId="0" applyFont="1" applyBorder="1" applyAlignment="1">
      <alignment horizontal="left" vertical="center" wrapText="1"/>
    </xf>
    <xf numFmtId="49" fontId="26" fillId="0" borderId="1" xfId="0" applyNumberFormat="1" applyFont="1" applyBorder="1" applyAlignment="1">
      <alignment horizontal="left" vertical="top" wrapText="1"/>
    </xf>
    <xf numFmtId="3" fontId="6" fillId="0" borderId="1" xfId="1" applyNumberFormat="1" applyFont="1" applyBorder="1" applyAlignment="1">
      <alignment horizontal="center" vertical="center" wrapText="1"/>
    </xf>
    <xf numFmtId="167" fontId="6" fillId="0" borderId="1" xfId="0" applyNumberFormat="1" applyFont="1" applyBorder="1" applyAlignment="1">
      <alignment horizontal="center" vertical="center"/>
    </xf>
    <xf numFmtId="167" fontId="6" fillId="0" borderId="1" xfId="0" applyNumberFormat="1" applyFont="1" applyBorder="1" applyAlignment="1">
      <alignment horizontal="center" vertical="center" wrapText="1"/>
    </xf>
    <xf numFmtId="0" fontId="24" fillId="0" borderId="1" xfId="0" applyFont="1" applyBorder="1" applyAlignment="1">
      <alignment horizontal="center" vertical="center"/>
    </xf>
    <xf numFmtId="0" fontId="27" fillId="0" borderId="1" xfId="0" applyFont="1" applyBorder="1" applyAlignment="1">
      <alignment horizontal="left" vertical="center" wrapText="1"/>
    </xf>
    <xf numFmtId="49" fontId="8" fillId="0" borderId="8" xfId="0" applyNumberFormat="1" applyFont="1" applyBorder="1" applyAlignment="1">
      <alignment horizontal="left" vertical="center" wrapText="1"/>
    </xf>
    <xf numFmtId="49" fontId="16" fillId="0" borderId="1" xfId="0" applyNumberFormat="1" applyFont="1" applyBorder="1" applyAlignment="1">
      <alignment horizontal="center" vertical="center" wrapText="1"/>
    </xf>
    <xf numFmtId="170" fontId="16" fillId="0" borderId="1"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2" fontId="16" fillId="0" borderId="1" xfId="0" applyNumberFormat="1" applyFont="1" applyBorder="1" applyAlignment="1">
      <alignment horizontal="center" vertical="center" wrapText="1"/>
    </xf>
    <xf numFmtId="170" fontId="16" fillId="0" borderId="1" xfId="0" applyNumberFormat="1" applyFont="1" applyBorder="1" applyAlignment="1">
      <alignment horizontal="right" vertical="center" wrapText="1"/>
    </xf>
    <xf numFmtId="49" fontId="6" fillId="0" borderId="1" xfId="0" applyNumberFormat="1" applyFont="1" applyBorder="1" applyAlignment="1">
      <alignment vertical="center" wrapText="1"/>
    </xf>
    <xf numFmtId="167" fontId="6" fillId="0" borderId="1" xfId="0" applyNumberFormat="1" applyFont="1" applyBorder="1" applyAlignment="1">
      <alignment vertical="center" wrapText="1"/>
    </xf>
    <xf numFmtId="49" fontId="6" fillId="0" borderId="10" xfId="0" applyNumberFormat="1" applyFont="1" applyBorder="1" applyAlignment="1">
      <alignment horizontal="left" vertical="center" wrapText="1"/>
    </xf>
    <xf numFmtId="169" fontId="16" fillId="0" borderId="1" xfId="0" applyNumberFormat="1" applyFont="1" applyBorder="1" applyAlignment="1">
      <alignment vertical="center" wrapText="1"/>
    </xf>
    <xf numFmtId="0" fontId="6" fillId="0" borderId="0" xfId="1" applyNumberFormat="1" applyFont="1" applyBorder="1" applyAlignment="1">
      <alignment vertical="center"/>
    </xf>
    <xf numFmtId="0" fontId="6" fillId="0" borderId="0" xfId="1" applyNumberFormat="1" applyFont="1" applyFill="1" applyBorder="1" applyAlignment="1">
      <alignment wrapText="1"/>
    </xf>
    <xf numFmtId="2" fontId="6" fillId="0" borderId="1" xfId="0" applyNumberFormat="1" applyFont="1" applyBorder="1" applyAlignment="1">
      <alignment horizontal="right" vertical="top" wrapText="1"/>
    </xf>
    <xf numFmtId="174" fontId="6" fillId="0" borderId="1" xfId="7" applyNumberFormat="1" applyFont="1" applyBorder="1" applyAlignment="1">
      <alignment wrapText="1"/>
    </xf>
    <xf numFmtId="174" fontId="6" fillId="0" borderId="1" xfId="0" applyNumberFormat="1" applyFont="1" applyBorder="1"/>
    <xf numFmtId="174" fontId="6" fillId="0" borderId="1" xfId="1" applyNumberFormat="1" applyFont="1" applyBorder="1" applyAlignment="1">
      <alignment horizontal="center" vertical="center" wrapText="1"/>
    </xf>
    <xf numFmtId="174" fontId="6" fillId="0" borderId="1" xfId="0" applyNumberFormat="1" applyFont="1" applyBorder="1" applyAlignment="1">
      <alignment horizontal="center" vertical="center"/>
    </xf>
    <xf numFmtId="165" fontId="6" fillId="0" borderId="1" xfId="1" applyFont="1" applyFill="1" applyBorder="1" applyAlignment="1">
      <alignment wrapText="1"/>
    </xf>
    <xf numFmtId="167" fontId="6" fillId="0" borderId="1" xfId="2" applyNumberFormat="1" applyFont="1" applyFill="1" applyBorder="1" applyAlignment="1">
      <alignment wrapText="1"/>
    </xf>
    <xf numFmtId="0" fontId="6" fillId="0" borderId="0" xfId="12" applyFont="1" applyAlignment="1">
      <alignment vertical="top"/>
    </xf>
    <xf numFmtId="49" fontId="6" fillId="0" borderId="0" xfId="12" applyNumberFormat="1" applyFont="1" applyAlignment="1">
      <alignment horizontal="left" vertical="center"/>
    </xf>
    <xf numFmtId="0" fontId="6" fillId="0" borderId="0" xfId="12" applyFont="1" applyAlignment="1">
      <alignment horizontal="left" vertical="center"/>
    </xf>
    <xf numFmtId="0" fontId="6" fillId="0" borderId="0" xfId="12" applyFont="1" applyAlignment="1">
      <alignment horizontal="center" vertical="center"/>
    </xf>
    <xf numFmtId="0" fontId="6" fillId="0" borderId="0" xfId="12" applyFont="1" applyAlignment="1">
      <alignment horizontal="right" vertical="center"/>
    </xf>
    <xf numFmtId="167" fontId="6" fillId="0" borderId="0" xfId="12" applyNumberFormat="1" applyFont="1" applyAlignment="1">
      <alignment horizontal="right" vertical="center"/>
    </xf>
    <xf numFmtId="0" fontId="6" fillId="0" borderId="0" xfId="12" applyFont="1" applyAlignment="1">
      <alignment vertical="center"/>
    </xf>
    <xf numFmtId="49" fontId="8" fillId="0" borderId="0" xfId="12" applyNumberFormat="1" applyFont="1" applyAlignment="1">
      <alignment horizontal="left" vertical="center"/>
    </xf>
    <xf numFmtId="49" fontId="8" fillId="0" borderId="0" xfId="12" applyNumberFormat="1" applyFont="1" applyAlignment="1">
      <alignment horizontal="left" vertical="top"/>
    </xf>
    <xf numFmtId="49" fontId="6" fillId="0" borderId="0" xfId="12" applyNumberFormat="1" applyFont="1" applyAlignment="1">
      <alignment horizontal="left" vertical="top"/>
    </xf>
    <xf numFmtId="0" fontId="6" fillId="0" borderId="0" xfId="12" applyFont="1" applyAlignment="1">
      <alignment horizontal="left" vertical="top"/>
    </xf>
    <xf numFmtId="0" fontId="6" fillId="0" borderId="0" xfId="12" applyFont="1" applyAlignment="1">
      <alignment horizontal="center" vertical="top"/>
    </xf>
    <xf numFmtId="49" fontId="8" fillId="0" borderId="13" xfId="12" applyNumberFormat="1" applyFont="1" applyBorder="1" applyAlignment="1">
      <alignment horizontal="left" vertical="center"/>
    </xf>
    <xf numFmtId="0" fontId="8" fillId="0" borderId="11" xfId="12" applyFont="1" applyBorder="1" applyAlignment="1">
      <alignment horizontal="left" vertical="center"/>
    </xf>
    <xf numFmtId="0" fontId="8" fillId="0" borderId="11" xfId="12" applyFont="1" applyBorder="1" applyAlignment="1">
      <alignment horizontal="center" vertical="center"/>
    </xf>
    <xf numFmtId="0" fontId="8" fillId="0" borderId="0" xfId="12" applyFont="1" applyAlignment="1">
      <alignment vertical="center"/>
    </xf>
    <xf numFmtId="49" fontId="8" fillId="0" borderId="9" xfId="12" applyNumberFormat="1" applyFont="1" applyBorder="1" applyAlignment="1">
      <alignment horizontal="left" vertical="center"/>
    </xf>
    <xf numFmtId="0" fontId="8" fillId="0" borderId="0" xfId="12" applyFont="1" applyAlignment="1">
      <alignment horizontal="center" vertical="top"/>
    </xf>
    <xf numFmtId="49" fontId="8" fillId="0" borderId="7" xfId="12" applyNumberFormat="1" applyFont="1" applyBorder="1" applyAlignment="1">
      <alignment horizontal="center" vertical="center" wrapText="1"/>
    </xf>
    <xf numFmtId="0" fontId="8" fillId="0" borderId="7" xfId="12" applyFont="1" applyBorder="1" applyAlignment="1">
      <alignment horizontal="center" vertical="center" wrapText="1"/>
    </xf>
    <xf numFmtId="0" fontId="8" fillId="0" borderId="0" xfId="12" applyFont="1" applyAlignment="1">
      <alignment horizontal="center" vertical="center" wrapText="1"/>
    </xf>
    <xf numFmtId="49" fontId="6" fillId="0" borderId="1" xfId="12" applyNumberFormat="1" applyFont="1" applyBorder="1" applyAlignment="1">
      <alignment horizontal="left" vertical="top" wrapText="1"/>
    </xf>
    <xf numFmtId="0" fontId="6" fillId="0" borderId="1" xfId="12" applyFont="1" applyBorder="1" applyAlignment="1">
      <alignment horizontal="left" vertical="top" wrapText="1"/>
    </xf>
    <xf numFmtId="0" fontId="6" fillId="0" borderId="1" xfId="12" applyFont="1" applyBorder="1" applyAlignment="1">
      <alignment horizontal="center" wrapText="1"/>
    </xf>
    <xf numFmtId="0" fontId="8" fillId="0" borderId="1" xfId="12" applyFont="1" applyBorder="1" applyAlignment="1">
      <alignment horizontal="left" vertical="top" wrapText="1"/>
    </xf>
    <xf numFmtId="177" fontId="6" fillId="0" borderId="1" xfId="12" applyNumberFormat="1" applyFont="1" applyBorder="1" applyAlignment="1">
      <alignment vertical="top" wrapText="1"/>
    </xf>
    <xf numFmtId="0" fontId="6" fillId="0" borderId="0" xfId="12" applyFont="1" applyAlignment="1">
      <alignment vertical="center" wrapText="1"/>
    </xf>
    <xf numFmtId="0" fontId="5" fillId="0" borderId="0" xfId="12" applyAlignment="1">
      <alignment horizontal="center" vertical="center"/>
    </xf>
    <xf numFmtId="0" fontId="6" fillId="0" borderId="0" xfId="12" applyFont="1" applyAlignment="1">
      <alignment horizontal="center" wrapText="1"/>
    </xf>
    <xf numFmtId="0" fontId="5" fillId="0" borderId="0" xfId="12" applyAlignment="1">
      <alignment horizontal="center" vertical="center" wrapText="1"/>
    </xf>
    <xf numFmtId="0" fontId="6" fillId="0" borderId="1" xfId="12" applyFont="1" applyBorder="1" applyAlignment="1">
      <alignment horizontal="left" vertical="top" wrapText="1" indent="1"/>
    </xf>
    <xf numFmtId="0" fontId="6" fillId="0" borderId="1" xfId="12" applyFont="1" applyBorder="1" applyAlignment="1">
      <alignment horizontal="left" vertical="center" wrapText="1"/>
    </xf>
    <xf numFmtId="0" fontId="6" fillId="0" borderId="1" xfId="12" applyFont="1" applyBorder="1" applyAlignment="1">
      <alignment horizontal="center" vertical="center" wrapText="1"/>
    </xf>
    <xf numFmtId="0" fontId="5" fillId="0" borderId="0" xfId="12" applyAlignment="1">
      <alignment horizontal="right" vertical="center"/>
    </xf>
    <xf numFmtId="0" fontId="8" fillId="0" borderId="3" xfId="12" applyFont="1" applyBorder="1" applyAlignment="1">
      <alignment vertical="center"/>
    </xf>
    <xf numFmtId="49" fontId="6" fillId="0" borderId="3" xfId="12" applyNumberFormat="1" applyFont="1" applyBorder="1" applyAlignment="1">
      <alignment vertical="center"/>
    </xf>
    <xf numFmtId="49" fontId="6" fillId="0" borderId="3" xfId="12" applyNumberFormat="1" applyFont="1" applyBorder="1" applyAlignment="1">
      <alignment horizontal="center" vertical="center"/>
    </xf>
    <xf numFmtId="0" fontId="6" fillId="0" borderId="0" xfId="12" applyFont="1" applyAlignment="1">
      <alignment horizontal="center" vertical="center" wrapText="1"/>
    </xf>
    <xf numFmtId="177" fontId="6" fillId="0" borderId="1" xfId="11" applyNumberFormat="1" applyFont="1" applyFill="1" applyBorder="1" applyAlignment="1">
      <alignment vertical="top"/>
    </xf>
    <xf numFmtId="0" fontId="6" fillId="0" borderId="1" xfId="12" applyFont="1" applyBorder="1" applyAlignment="1">
      <alignment horizontal="center"/>
    </xf>
    <xf numFmtId="174" fontId="6" fillId="0" borderId="0" xfId="11" applyNumberFormat="1" applyFont="1" applyFill="1" applyBorder="1" applyAlignment="1">
      <alignment vertical="top"/>
    </xf>
    <xf numFmtId="165" fontId="12" fillId="0" borderId="0" xfId="1" applyFont="1" applyFill="1" applyAlignment="1">
      <alignment vertical="top"/>
    </xf>
    <xf numFmtId="49" fontId="6" fillId="0" borderId="17" xfId="0" applyNumberFormat="1" applyFont="1" applyBorder="1" applyAlignment="1">
      <alignment horizontal="center" vertical="center" wrapText="1"/>
    </xf>
    <xf numFmtId="174" fontId="6" fillId="0" borderId="1" xfId="0" applyNumberFormat="1" applyFont="1" applyBorder="1" applyAlignment="1">
      <alignment vertical="center" wrapText="1"/>
    </xf>
    <xf numFmtId="0" fontId="21" fillId="0" borderId="0" xfId="0" applyFont="1" applyAlignment="1">
      <alignment vertical="center" wrapText="1"/>
    </xf>
    <xf numFmtId="0" fontId="22" fillId="0" borderId="0" xfId="0" applyFont="1" applyAlignment="1">
      <alignment horizontal="center" vertical="center" wrapText="1"/>
    </xf>
    <xf numFmtId="10" fontId="21" fillId="0" borderId="0" xfId="0" applyNumberFormat="1" applyFont="1" applyAlignment="1">
      <alignment horizontal="left" vertical="center" wrapText="1" indent="1"/>
    </xf>
    <xf numFmtId="9" fontId="6" fillId="2" borderId="0" xfId="7" applyFont="1" applyFill="1" applyBorder="1" applyAlignment="1">
      <alignment wrapText="1"/>
    </xf>
    <xf numFmtId="49" fontId="6" fillId="0" borderId="0" xfId="12" applyNumberFormat="1" applyFont="1" applyAlignment="1">
      <alignment horizontal="right" vertical="top"/>
    </xf>
    <xf numFmtId="49" fontId="8" fillId="0" borderId="8" xfId="12" applyNumberFormat="1" applyFont="1" applyBorder="1" applyAlignment="1">
      <alignment horizontal="left" vertical="top" wrapText="1"/>
    </xf>
    <xf numFmtId="49" fontId="8" fillId="0" borderId="10" xfId="12" applyNumberFormat="1" applyFont="1" applyBorder="1" applyAlignment="1">
      <alignment horizontal="left" vertical="top" wrapText="1"/>
    </xf>
    <xf numFmtId="43" fontId="8" fillId="0" borderId="7" xfId="12" applyNumberFormat="1" applyFont="1" applyBorder="1" applyAlignment="1">
      <alignment horizontal="center" vertical="center" wrapText="1"/>
    </xf>
    <xf numFmtId="49" fontId="6" fillId="0" borderId="1" xfId="12" applyNumberFormat="1" applyFont="1" applyBorder="1" applyAlignment="1">
      <alignment horizontal="center" vertical="top" wrapText="1"/>
    </xf>
    <xf numFmtId="43" fontId="6" fillId="0" borderId="1" xfId="12" applyNumberFormat="1" applyFont="1" applyBorder="1" applyAlignment="1">
      <alignment horizontal="right"/>
    </xf>
    <xf numFmtId="43" fontId="6" fillId="0" borderId="1" xfId="12" applyNumberFormat="1" applyFont="1" applyBorder="1" applyAlignment="1">
      <alignment horizontal="right" wrapText="1"/>
    </xf>
    <xf numFmtId="49" fontId="8" fillId="0" borderId="1" xfId="12" applyNumberFormat="1" applyFont="1" applyBorder="1" applyAlignment="1">
      <alignment horizontal="center" vertical="top" wrapText="1"/>
    </xf>
    <xf numFmtId="0" fontId="6" fillId="0" borderId="2" xfId="12" applyFont="1" applyBorder="1" applyAlignment="1">
      <alignment horizontal="left" vertical="top" wrapText="1"/>
    </xf>
    <xf numFmtId="167" fontId="6" fillId="0" borderId="1" xfId="12" applyNumberFormat="1" applyFont="1" applyBorder="1" applyAlignment="1">
      <alignment wrapText="1"/>
    </xf>
    <xf numFmtId="43" fontId="6" fillId="0" borderId="0" xfId="12" applyNumberFormat="1" applyFont="1" applyAlignment="1">
      <alignment horizontal="right" vertical="top"/>
    </xf>
    <xf numFmtId="0" fontId="7" fillId="0" borderId="0" xfId="12" applyFont="1" applyAlignment="1">
      <alignment horizontal="left" vertical="center"/>
    </xf>
    <xf numFmtId="0" fontId="5" fillId="0" borderId="0" xfId="12" applyAlignment="1">
      <alignment horizontal="left" vertical="center"/>
    </xf>
    <xf numFmtId="0" fontId="5" fillId="0" borderId="0" xfId="12" applyAlignment="1">
      <alignment vertical="center"/>
    </xf>
    <xf numFmtId="0" fontId="5" fillId="0" borderId="0" xfId="12" applyAlignment="1">
      <alignment horizontal="left" vertical="center" indent="1"/>
    </xf>
    <xf numFmtId="0" fontId="7" fillId="0" borderId="0" xfId="12" applyFont="1" applyAlignment="1">
      <alignment horizontal="left" vertical="top"/>
    </xf>
    <xf numFmtId="49" fontId="7" fillId="0" borderId="0" xfId="12" applyNumberFormat="1" applyFont="1" applyAlignment="1">
      <alignment horizontal="left" vertical="top"/>
    </xf>
    <xf numFmtId="0" fontId="7" fillId="0" borderId="0" xfId="12" applyFont="1" applyAlignment="1">
      <alignment horizontal="center" vertical="center" wrapText="1"/>
    </xf>
    <xf numFmtId="0" fontId="5" fillId="0" borderId="0" xfId="12" applyAlignment="1">
      <alignment vertical="center" wrapText="1"/>
    </xf>
    <xf numFmtId="0" fontId="5" fillId="0" borderId="0" xfId="12" applyAlignment="1">
      <alignment horizontal="left" vertical="center" wrapText="1" indent="1"/>
    </xf>
    <xf numFmtId="49" fontId="7" fillId="0" borderId="0" xfId="12" applyNumberFormat="1" applyFont="1" applyAlignment="1">
      <alignment horizontal="left" vertical="center" wrapText="1"/>
    </xf>
    <xf numFmtId="0" fontId="7" fillId="0" borderId="0" xfId="12" applyFont="1" applyAlignment="1">
      <alignment horizontal="left" vertical="center" wrapText="1"/>
    </xf>
    <xf numFmtId="49" fontId="7" fillId="0" borderId="0" xfId="12" applyNumberFormat="1" applyFont="1" applyAlignment="1">
      <alignment horizontal="center" vertical="center"/>
    </xf>
    <xf numFmtId="0" fontId="8" fillId="0" borderId="19" xfId="12" applyFont="1" applyBorder="1" applyAlignment="1">
      <alignment horizontal="center" vertical="center" wrapText="1"/>
    </xf>
    <xf numFmtId="0" fontId="8" fillId="0" borderId="20" xfId="12" applyFont="1" applyBorder="1" applyAlignment="1">
      <alignment horizontal="center" vertical="center" wrapText="1"/>
    </xf>
    <xf numFmtId="180" fontId="8" fillId="0" borderId="28" xfId="12" applyNumberFormat="1" applyFont="1" applyBorder="1" applyAlignment="1">
      <alignment horizontal="center" vertical="center" wrapText="1"/>
    </xf>
    <xf numFmtId="0" fontId="7" fillId="0" borderId="0" xfId="12" applyFont="1" applyAlignment="1">
      <alignment horizontal="left" vertical="center" wrapText="1" indent="1"/>
    </xf>
    <xf numFmtId="49" fontId="6" fillId="0" borderId="18" xfId="12" applyNumberFormat="1" applyFont="1" applyBorder="1" applyAlignment="1">
      <alignment horizontal="center" vertical="center" wrapText="1"/>
    </xf>
    <xf numFmtId="0" fontId="6" fillId="0" borderId="7" xfId="12" applyFont="1" applyBorder="1" applyAlignment="1">
      <alignment horizontal="left" vertical="center" wrapText="1"/>
    </xf>
    <xf numFmtId="180" fontId="6" fillId="0" borderId="9" xfId="12" applyNumberFormat="1" applyFont="1" applyBorder="1" applyAlignment="1">
      <alignment horizontal="center" vertical="center" wrapText="1"/>
    </xf>
    <xf numFmtId="10" fontId="5" fillId="0" borderId="0" xfId="12" applyNumberFormat="1" applyAlignment="1">
      <alignment horizontal="left" vertical="center" wrapText="1" indent="1"/>
    </xf>
    <xf numFmtId="0" fontId="6" fillId="0" borderId="23" xfId="12" applyFont="1" applyBorder="1" applyAlignment="1">
      <alignment horizontal="center" vertical="center" wrapText="1"/>
    </xf>
    <xf numFmtId="0" fontId="6" fillId="0" borderId="15" xfId="12" applyFont="1" applyBorder="1" applyAlignment="1">
      <alignment horizontal="left" vertical="center" wrapText="1"/>
    </xf>
    <xf numFmtId="0" fontId="6" fillId="0" borderId="3" xfId="12" applyFont="1" applyBorder="1" applyAlignment="1">
      <alignment horizontal="left" vertical="center" wrapText="1"/>
    </xf>
    <xf numFmtId="0" fontId="8" fillId="0" borderId="24" xfId="12" applyFont="1" applyBorder="1" applyAlignment="1">
      <alignment horizontal="left" vertical="center" indent="1"/>
    </xf>
    <xf numFmtId="0" fontId="8" fillId="0" borderId="29" xfId="12" applyFont="1" applyBorder="1" applyAlignment="1">
      <alignment vertical="center"/>
    </xf>
    <xf numFmtId="0" fontId="8" fillId="0" borderId="25" xfId="12" applyFont="1" applyBorder="1" applyAlignment="1">
      <alignment vertical="center"/>
    </xf>
    <xf numFmtId="0" fontId="5" fillId="0" borderId="0" xfId="12" applyAlignment="1">
      <alignment horizontal="left" vertical="center" wrapText="1"/>
    </xf>
    <xf numFmtId="0" fontId="6" fillId="0" borderId="0" xfId="12" applyFont="1" applyAlignment="1" applyProtection="1">
      <alignment wrapText="1"/>
      <protection locked="0"/>
    </xf>
    <xf numFmtId="0" fontId="6" fillId="0" borderId="0" xfId="12" applyFont="1" applyAlignment="1" applyProtection="1">
      <alignment vertical="center" wrapText="1"/>
      <protection locked="0"/>
    </xf>
    <xf numFmtId="0" fontId="6" fillId="0" borderId="0" xfId="12" applyFont="1" applyAlignment="1" applyProtection="1">
      <alignment horizontal="left" wrapText="1"/>
      <protection locked="0"/>
    </xf>
    <xf numFmtId="49" fontId="8" fillId="0" borderId="11" xfId="12" applyNumberFormat="1" applyFont="1" applyBorder="1" applyAlignment="1">
      <alignment horizontal="left" vertical="center" wrapText="1"/>
    </xf>
    <xf numFmtId="0" fontId="8" fillId="0" borderId="11" xfId="12" applyFont="1" applyBorder="1" applyAlignment="1">
      <alignment horizontal="center" vertical="center" wrapText="1"/>
    </xf>
    <xf numFmtId="0" fontId="8" fillId="0" borderId="9" xfId="12" applyFont="1" applyBorder="1" applyAlignment="1">
      <alignment horizontal="left" vertical="center"/>
    </xf>
    <xf numFmtId="0" fontId="8" fillId="0" borderId="8" xfId="12" applyFont="1" applyBorder="1" applyAlignment="1">
      <alignment horizontal="left"/>
    </xf>
    <xf numFmtId="0" fontId="8" fillId="0" borderId="10" xfId="12" applyFont="1" applyBorder="1" applyAlignment="1">
      <alignment horizontal="left"/>
    </xf>
    <xf numFmtId="0" fontId="8" fillId="0" borderId="4" xfId="12" applyFont="1" applyBorder="1" applyAlignment="1">
      <alignment horizontal="left" vertical="center" wrapText="1"/>
    </xf>
    <xf numFmtId="0" fontId="8" fillId="0" borderId="4" xfId="12" applyFont="1" applyBorder="1" applyAlignment="1">
      <alignment horizontal="center" vertical="center" wrapText="1"/>
    </xf>
    <xf numFmtId="3" fontId="8" fillId="0" borderId="4" xfId="12" applyNumberFormat="1" applyFont="1" applyBorder="1" applyAlignment="1">
      <alignment horizontal="center" vertical="center" wrapText="1"/>
    </xf>
    <xf numFmtId="4" fontId="8" fillId="0" borderId="4" xfId="12" applyNumberFormat="1" applyFont="1" applyBorder="1" applyAlignment="1" applyProtection="1">
      <alignment horizontal="center" vertical="center" wrapText="1"/>
      <protection locked="0"/>
    </xf>
    <xf numFmtId="4" fontId="8" fillId="0" borderId="4" xfId="12" applyNumberFormat="1" applyFont="1" applyBorder="1" applyAlignment="1">
      <alignment horizontal="center" vertical="center" wrapText="1"/>
    </xf>
    <xf numFmtId="0" fontId="6" fillId="0" borderId="0" xfId="12" applyFont="1" applyAlignment="1">
      <alignment wrapText="1"/>
    </xf>
    <xf numFmtId="0" fontId="6" fillId="0" borderId="1" xfId="12" applyFont="1" applyBorder="1" applyAlignment="1">
      <alignment horizontal="left" wrapText="1"/>
    </xf>
    <xf numFmtId="3" fontId="6" fillId="0" borderId="1" xfId="12" applyNumberFormat="1" applyFont="1" applyBorder="1" applyAlignment="1">
      <alignment horizontal="center" wrapText="1"/>
    </xf>
    <xf numFmtId="0" fontId="6" fillId="0" borderId="1" xfId="12" applyFont="1" applyBorder="1" applyAlignment="1">
      <alignment wrapText="1"/>
    </xf>
    <xf numFmtId="173" fontId="8" fillId="0" borderId="1" xfId="12" applyNumberFormat="1" applyFont="1" applyBorder="1" applyAlignment="1" applyProtection="1">
      <alignment horizontal="left" wrapText="1"/>
      <protection locked="0"/>
    </xf>
    <xf numFmtId="0" fontId="17" fillId="0" borderId="1" xfId="12" applyFont="1" applyBorder="1" applyAlignment="1">
      <alignment wrapText="1"/>
    </xf>
    <xf numFmtId="38" fontId="6" fillId="0" borderId="1" xfId="12" applyNumberFormat="1" applyFont="1" applyBorder="1" applyAlignment="1">
      <alignment horizontal="center" wrapText="1"/>
    </xf>
    <xf numFmtId="4" fontId="6" fillId="0" borderId="1" xfId="12" applyNumberFormat="1" applyFont="1" applyBorder="1" applyAlignment="1">
      <alignment wrapText="1"/>
    </xf>
    <xf numFmtId="49" fontId="6" fillId="0" borderId="1" xfId="12" applyNumberFormat="1" applyFont="1" applyBorder="1" applyAlignment="1">
      <alignment horizontal="left" wrapText="1"/>
    </xf>
    <xf numFmtId="0" fontId="15" fillId="0" borderId="1" xfId="12" applyFont="1" applyBorder="1" applyAlignment="1">
      <alignment wrapText="1"/>
    </xf>
    <xf numFmtId="171" fontId="6" fillId="0" borderId="1" xfId="12" applyNumberFormat="1" applyFont="1" applyBorder="1" applyAlignment="1" applyProtection="1">
      <alignment horizontal="left" vertical="top" wrapText="1"/>
      <protection locked="0"/>
    </xf>
    <xf numFmtId="38" fontId="6" fillId="0" borderId="1" xfId="12" applyNumberFormat="1" applyFont="1" applyBorder="1" applyAlignment="1" applyProtection="1">
      <alignment horizontal="center" wrapText="1"/>
      <protection locked="0"/>
    </xf>
    <xf numFmtId="40" fontId="6" fillId="0" borderId="1" xfId="12" applyNumberFormat="1" applyFont="1" applyBorder="1" applyAlignment="1" applyProtection="1">
      <alignment wrapText="1"/>
      <protection locked="0"/>
    </xf>
    <xf numFmtId="40" fontId="6" fillId="0" borderId="1" xfId="12" applyNumberFormat="1" applyFont="1" applyBorder="1" applyAlignment="1">
      <alignment wrapText="1"/>
    </xf>
    <xf numFmtId="173" fontId="8" fillId="0" borderId="4" xfId="12" applyNumberFormat="1" applyFont="1" applyBorder="1" applyAlignment="1">
      <alignment horizontal="left" vertical="center"/>
    </xf>
    <xf numFmtId="49" fontId="18" fillId="0" borderId="3" xfId="12" applyNumberFormat="1" applyFont="1" applyBorder="1" applyAlignment="1">
      <alignment horizontal="center" vertical="center" wrapText="1"/>
    </xf>
    <xf numFmtId="170" fontId="18" fillId="0" borderId="4" xfId="12" applyNumberFormat="1" applyFont="1" applyBorder="1" applyAlignment="1">
      <alignment horizontal="center" vertical="center" wrapText="1"/>
    </xf>
    <xf numFmtId="169" fontId="18" fillId="0" borderId="4" xfId="12" applyNumberFormat="1" applyFont="1" applyBorder="1" applyAlignment="1" applyProtection="1">
      <alignment vertical="center" wrapText="1"/>
      <protection locked="0"/>
    </xf>
    <xf numFmtId="0" fontId="6" fillId="0" borderId="11" xfId="12" applyFont="1" applyBorder="1" applyAlignment="1">
      <alignment horizontal="left" vertical="center"/>
    </xf>
    <xf numFmtId="0" fontId="6" fillId="0" borderId="11" xfId="12" applyFont="1" applyBorder="1" applyAlignment="1">
      <alignment vertical="center"/>
    </xf>
    <xf numFmtId="49" fontId="16" fillId="0" borderId="11" xfId="12" applyNumberFormat="1" applyFont="1" applyBorder="1" applyAlignment="1">
      <alignment horizontal="center" vertical="center" wrapText="1"/>
    </xf>
    <xf numFmtId="170" fontId="16" fillId="0" borderId="11" xfId="12" applyNumberFormat="1" applyFont="1" applyBorder="1" applyAlignment="1">
      <alignment horizontal="center" vertical="center" wrapText="1"/>
    </xf>
    <xf numFmtId="169" fontId="16" fillId="0" borderId="11" xfId="12" applyNumberFormat="1" applyFont="1" applyBorder="1" applyAlignment="1" applyProtection="1">
      <alignment vertical="center" wrapText="1"/>
      <protection locked="0"/>
    </xf>
    <xf numFmtId="0" fontId="6" fillId="0" borderId="8" xfId="12" applyFont="1" applyBorder="1" applyAlignment="1">
      <alignment horizontal="center" vertical="center" wrapText="1"/>
    </xf>
    <xf numFmtId="0" fontId="6" fillId="0" borderId="8" xfId="12" applyFont="1" applyBorder="1"/>
    <xf numFmtId="170" fontId="16" fillId="0" borderId="8" xfId="12" applyNumberFormat="1" applyFont="1" applyBorder="1" applyAlignment="1">
      <alignment horizontal="center" vertical="center" wrapText="1"/>
    </xf>
    <xf numFmtId="169" fontId="16" fillId="0" borderId="8" xfId="12" applyNumberFormat="1" applyFont="1" applyBorder="1" applyAlignment="1" applyProtection="1">
      <alignment horizontal="center" vertical="center" wrapText="1"/>
      <protection locked="0"/>
    </xf>
    <xf numFmtId="167" fontId="6" fillId="0" borderId="8" xfId="2" applyNumberFormat="1" applyFont="1" applyBorder="1" applyAlignment="1">
      <alignment horizontal="center" vertical="center" wrapText="1"/>
    </xf>
    <xf numFmtId="0" fontId="6" fillId="0" borderId="6" xfId="12" applyFont="1" applyBorder="1" applyAlignment="1">
      <alignment horizontal="left" vertical="center"/>
    </xf>
    <xf numFmtId="0" fontId="6" fillId="0" borderId="4" xfId="12" applyFont="1" applyBorder="1" applyAlignment="1">
      <alignment horizontal="center" vertical="center" wrapText="1"/>
    </xf>
    <xf numFmtId="49" fontId="16" fillId="0" borderId="4" xfId="12" applyNumberFormat="1" applyFont="1" applyBorder="1" applyAlignment="1">
      <alignment horizontal="center" vertical="center" wrapText="1"/>
    </xf>
    <xf numFmtId="170" fontId="16" fillId="0" borderId="4" xfId="12" applyNumberFormat="1" applyFont="1" applyBorder="1" applyAlignment="1">
      <alignment horizontal="center" vertical="center" wrapText="1"/>
    </xf>
    <xf numFmtId="169" fontId="16" fillId="0" borderId="4" xfId="12" applyNumberFormat="1" applyFont="1" applyBorder="1" applyAlignment="1" applyProtection="1">
      <alignment vertical="center" wrapText="1"/>
      <protection locked="0"/>
    </xf>
    <xf numFmtId="167" fontId="6" fillId="0" borderId="4" xfId="2" applyNumberFormat="1" applyFont="1" applyBorder="1" applyAlignment="1">
      <alignment vertical="center" wrapText="1"/>
    </xf>
    <xf numFmtId="38" fontId="6" fillId="0" borderId="1" xfId="12" applyNumberFormat="1" applyFont="1" applyBorder="1" applyAlignment="1" applyProtection="1">
      <alignment horizontal="center" vertical="center" wrapText="1"/>
      <protection locked="0"/>
    </xf>
    <xf numFmtId="10" fontId="6" fillId="0" borderId="1" xfId="12" applyNumberFormat="1" applyFont="1" applyBorder="1" applyAlignment="1" applyProtection="1">
      <alignment wrapText="1"/>
      <protection locked="0"/>
    </xf>
    <xf numFmtId="171" fontId="6" fillId="0" borderId="1" xfId="12" applyNumberFormat="1" applyFont="1" applyBorder="1" applyAlignment="1" applyProtection="1">
      <alignment horizontal="left" vertical="center" wrapText="1"/>
      <protection locked="0"/>
    </xf>
    <xf numFmtId="0" fontId="8" fillId="0" borderId="4" xfId="12" applyFont="1" applyBorder="1" applyAlignment="1" applyProtection="1">
      <alignment horizontal="left" vertical="center" wrapText="1"/>
      <protection locked="0"/>
    </xf>
    <xf numFmtId="0" fontId="8" fillId="0" borderId="3" xfId="12" applyFont="1" applyBorder="1" applyAlignment="1" applyProtection="1">
      <alignment horizontal="left" vertical="center" wrapText="1"/>
      <protection locked="0"/>
    </xf>
    <xf numFmtId="0" fontId="8" fillId="0" borderId="15" xfId="12" applyFont="1" applyBorder="1" applyAlignment="1" applyProtection="1">
      <alignment horizontal="left" vertical="center" wrapText="1"/>
      <protection locked="0"/>
    </xf>
    <xf numFmtId="0" fontId="6" fillId="0" borderId="0" xfId="12" applyFont="1" applyAlignment="1" applyProtection="1">
      <alignment horizontal="center" wrapText="1"/>
      <protection locked="0"/>
    </xf>
    <xf numFmtId="3" fontId="6" fillId="0" borderId="0" xfId="12" applyNumberFormat="1" applyFont="1" applyAlignment="1" applyProtection="1">
      <alignment horizontal="center" wrapText="1"/>
      <protection locked="0"/>
    </xf>
    <xf numFmtId="4" fontId="6" fillId="0" borderId="0" xfId="12" applyNumberFormat="1" applyFont="1" applyAlignment="1" applyProtection="1">
      <alignment horizontal="center" wrapText="1"/>
      <protection locked="0"/>
    </xf>
    <xf numFmtId="0" fontId="6" fillId="0" borderId="18" xfId="12" applyFont="1" applyBorder="1" applyAlignment="1">
      <alignment horizontal="center" vertical="center" wrapText="1"/>
    </xf>
    <xf numFmtId="0" fontId="8" fillId="0" borderId="24" xfId="12" applyFont="1" applyBorder="1" applyAlignment="1">
      <alignment horizontal="center" vertical="center" wrapText="1"/>
    </xf>
    <xf numFmtId="0" fontId="8" fillId="0" borderId="25" xfId="12" applyFont="1" applyBorder="1" applyAlignment="1">
      <alignment horizontal="center" vertical="center" wrapText="1"/>
    </xf>
    <xf numFmtId="0" fontId="6" fillId="0" borderId="23" xfId="12" applyFont="1" applyBorder="1" applyAlignment="1">
      <alignment horizontal="left" vertical="center" indent="1"/>
    </xf>
    <xf numFmtId="0" fontId="6" fillId="0" borderId="15" xfId="12" applyFont="1" applyBorder="1" applyAlignment="1">
      <alignment horizontal="left" vertical="center"/>
    </xf>
    <xf numFmtId="44" fontId="8" fillId="0" borderId="21" xfId="3" applyNumberFormat="1" applyFont="1" applyBorder="1" applyAlignment="1">
      <alignment horizontal="left" vertical="center" wrapText="1"/>
    </xf>
    <xf numFmtId="44" fontId="5" fillId="0" borderId="0" xfId="12" applyNumberFormat="1" applyAlignment="1">
      <alignment vertical="center" wrapText="1"/>
    </xf>
    <xf numFmtId="0" fontId="6" fillId="0" borderId="31" xfId="12" applyFont="1" applyBorder="1" applyAlignment="1">
      <alignment horizontal="left" vertical="center" indent="1"/>
    </xf>
    <xf numFmtId="0" fontId="6" fillId="0" borderId="12" xfId="12" applyFont="1" applyBorder="1" applyAlignment="1">
      <alignment vertical="center"/>
    </xf>
    <xf numFmtId="44" fontId="6" fillId="0" borderId="30" xfId="1" applyNumberFormat="1" applyFont="1" applyBorder="1" applyAlignment="1">
      <alignment horizontal="left" vertical="center" wrapText="1"/>
    </xf>
    <xf numFmtId="0" fontId="5" fillId="0" borderId="0" xfId="12" applyAlignment="1">
      <alignment horizontal="right" vertical="center" wrapText="1"/>
    </xf>
    <xf numFmtId="168" fontId="0" fillId="0" borderId="0" xfId="7" applyNumberFormat="1" applyFont="1" applyAlignment="1">
      <alignment horizontal="left" vertical="center" wrapText="1" indent="1"/>
    </xf>
    <xf numFmtId="165" fontId="5" fillId="0" borderId="0" xfId="12" applyNumberFormat="1" applyAlignment="1">
      <alignment vertical="center" wrapText="1"/>
    </xf>
    <xf numFmtId="0" fontId="6" fillId="0" borderId="32" xfId="12" applyFont="1" applyBorder="1" applyAlignment="1">
      <alignment horizontal="left" vertical="center" indent="1"/>
    </xf>
    <xf numFmtId="0" fontId="6" fillId="0" borderId="5" xfId="12" applyFont="1" applyBorder="1" applyAlignment="1">
      <alignment vertical="center"/>
    </xf>
    <xf numFmtId="44" fontId="6" fillId="0" borderId="33" xfId="1" applyNumberFormat="1" applyFont="1" applyBorder="1" applyAlignment="1" applyProtection="1">
      <alignment vertical="center" wrapText="1"/>
    </xf>
    <xf numFmtId="44" fontId="8" fillId="0" borderId="21" xfId="1" applyNumberFormat="1" applyFont="1" applyBorder="1" applyAlignment="1" applyProtection="1">
      <alignment vertical="center" wrapText="1"/>
    </xf>
    <xf numFmtId="44" fontId="6" fillId="0" borderId="33" xfId="3" applyNumberFormat="1" applyFont="1" applyBorder="1" applyAlignment="1" applyProtection="1">
      <alignment horizontal="left" vertical="center" wrapText="1"/>
    </xf>
    <xf numFmtId="184" fontId="5" fillId="0" borderId="0" xfId="12" applyNumberFormat="1" applyAlignment="1">
      <alignment horizontal="left" vertical="center" wrapText="1" indent="1"/>
    </xf>
    <xf numFmtId="184" fontId="5" fillId="0" borderId="0" xfId="12" applyNumberFormat="1" applyAlignment="1">
      <alignment vertical="center" wrapText="1"/>
    </xf>
    <xf numFmtId="187" fontId="5" fillId="0" borderId="0" xfId="12" applyNumberFormat="1" applyAlignment="1">
      <alignment vertical="center" wrapText="1"/>
    </xf>
    <xf numFmtId="44" fontId="8" fillId="0" borderId="21" xfId="1" applyNumberFormat="1" applyFont="1" applyBorder="1" applyAlignment="1" applyProtection="1">
      <alignment horizontal="left" vertical="center" wrapText="1"/>
    </xf>
    <xf numFmtId="39" fontId="6" fillId="0" borderId="0" xfId="3" applyNumberFormat="1" applyFont="1" applyBorder="1" applyAlignment="1">
      <alignment horizontal="right" vertical="center" wrapText="1"/>
    </xf>
    <xf numFmtId="182" fontId="5" fillId="0" borderId="0" xfId="12" applyNumberFormat="1" applyAlignment="1">
      <alignment horizontal="left" vertical="center" wrapText="1" indent="1"/>
    </xf>
    <xf numFmtId="0" fontId="8" fillId="0" borderId="0" xfId="12" applyFont="1" applyAlignment="1">
      <alignment horizontal="left" vertical="center" indent="1"/>
    </xf>
    <xf numFmtId="44" fontId="8" fillId="0" borderId="0" xfId="1" applyNumberFormat="1" applyFont="1" applyBorder="1" applyAlignment="1">
      <alignment horizontal="left" vertical="center" wrapText="1"/>
    </xf>
    <xf numFmtId="44" fontId="5" fillId="0" borderId="0" xfId="12" applyNumberFormat="1" applyAlignment="1">
      <alignment horizontal="left" vertical="center" wrapText="1" indent="1"/>
    </xf>
    <xf numFmtId="188" fontId="5" fillId="0" borderId="0" xfId="12" applyNumberFormat="1" applyAlignment="1">
      <alignment vertical="center" wrapText="1"/>
    </xf>
    <xf numFmtId="189" fontId="6" fillId="0" borderId="1" xfId="1" applyNumberFormat="1" applyFont="1" applyBorder="1" applyAlignment="1">
      <alignment wrapText="1"/>
    </xf>
    <xf numFmtId="189" fontId="6" fillId="0" borderId="1" xfId="3" applyNumberFormat="1" applyFont="1" applyBorder="1" applyAlignment="1">
      <alignment horizontal="right" wrapText="1"/>
    </xf>
    <xf numFmtId="189" fontId="6" fillId="0" borderId="1" xfId="12" applyNumberFormat="1" applyFont="1" applyBorder="1" applyAlignment="1">
      <alignment horizontal="right"/>
    </xf>
    <xf numFmtId="189" fontId="6" fillId="0" borderId="1" xfId="12" applyNumberFormat="1" applyFont="1" applyBorder="1" applyAlignment="1">
      <alignment horizontal="right" wrapText="1"/>
    </xf>
    <xf numFmtId="189" fontId="6" fillId="0" borderId="3" xfId="12" applyNumberFormat="1" applyFont="1" applyBorder="1" applyAlignment="1">
      <alignment vertical="center"/>
    </xf>
    <xf numFmtId="189" fontId="6" fillId="0" borderId="4" xfId="12" applyNumberFormat="1" applyFont="1" applyBorder="1" applyAlignment="1">
      <alignment vertical="center"/>
    </xf>
    <xf numFmtId="189" fontId="6" fillId="0" borderId="27" xfId="3" applyNumberFormat="1" applyFont="1" applyBorder="1" applyAlignment="1">
      <alignment horizontal="right" vertical="center" wrapText="1"/>
    </xf>
    <xf numFmtId="189" fontId="6" fillId="0" borderId="26" xfId="3" applyNumberFormat="1" applyFont="1" applyBorder="1" applyAlignment="1">
      <alignment horizontal="right" vertical="center" wrapText="1"/>
    </xf>
    <xf numFmtId="189" fontId="8" fillId="0" borderId="21" xfId="3" applyNumberFormat="1" applyFont="1" applyBorder="1" applyAlignment="1">
      <alignment horizontal="left" vertical="center" wrapText="1"/>
    </xf>
    <xf numFmtId="174" fontId="5" fillId="0" borderId="0" xfId="12" applyNumberFormat="1" applyAlignment="1">
      <alignment vertical="center" wrapText="1"/>
    </xf>
    <xf numFmtId="189" fontId="7" fillId="2" borderId="0" xfId="0" applyNumberFormat="1" applyFont="1" applyFill="1" applyAlignment="1">
      <alignment horizontal="left" vertical="center" wrapText="1" indent="1"/>
    </xf>
    <xf numFmtId="174" fontId="6" fillId="0" borderId="1" xfId="12" applyNumberFormat="1" applyFont="1" applyBorder="1" applyAlignment="1">
      <alignment wrapText="1"/>
    </xf>
    <xf numFmtId="0" fontId="6" fillId="0" borderId="1" xfId="12" applyFont="1" applyBorder="1" applyAlignment="1">
      <alignment vertical="top" wrapText="1"/>
    </xf>
    <xf numFmtId="0" fontId="5" fillId="0" borderId="0" xfId="0" applyFont="1" applyAlignment="1">
      <alignment vertical="center" wrapText="1"/>
    </xf>
    <xf numFmtId="189" fontId="0" fillId="0" borderId="0" xfId="0" applyNumberFormat="1" applyAlignment="1">
      <alignment vertical="center" wrapText="1"/>
    </xf>
    <xf numFmtId="9" fontId="0" fillId="0" borderId="0" xfId="0" applyNumberFormat="1" applyAlignment="1">
      <alignment vertical="center" wrapText="1"/>
    </xf>
    <xf numFmtId="39" fontId="6" fillId="0" borderId="26" xfId="3" applyNumberFormat="1" applyFont="1" applyFill="1" applyBorder="1" applyAlignment="1">
      <alignment horizontal="right" vertical="center" wrapText="1"/>
    </xf>
    <xf numFmtId="40" fontId="8" fillId="0" borderId="1" xfId="12" applyNumberFormat="1" applyFont="1" applyBorder="1" applyAlignment="1" applyProtection="1">
      <alignment horizontal="center" wrapText="1"/>
      <protection locked="0"/>
    </xf>
    <xf numFmtId="174" fontId="6" fillId="0" borderId="1" xfId="11" applyNumberFormat="1" applyFont="1" applyFill="1" applyBorder="1"/>
    <xf numFmtId="173" fontId="8" fillId="0" borderId="4" xfId="0" applyNumberFormat="1" applyFont="1" applyBorder="1" applyAlignment="1">
      <alignment horizontal="center" vertical="center"/>
    </xf>
    <xf numFmtId="174" fontId="5" fillId="0" borderId="0" xfId="12" applyNumberFormat="1" applyAlignment="1">
      <alignment horizontal="left" vertical="center" wrapText="1" indent="1"/>
    </xf>
    <xf numFmtId="49" fontId="8" fillId="0" borderId="1" xfId="0" applyNumberFormat="1" applyFont="1" applyBorder="1" applyAlignment="1">
      <alignment horizontal="left" vertical="center" wrapText="1"/>
    </xf>
    <xf numFmtId="0" fontId="8" fillId="0" borderId="1" xfId="0" applyFont="1" applyBorder="1" applyAlignment="1">
      <alignment horizontal="left" vertical="center" wrapText="1"/>
    </xf>
    <xf numFmtId="49" fontId="8" fillId="0" borderId="9" xfId="0" applyNumberFormat="1" applyFont="1" applyBorder="1" applyAlignment="1">
      <alignment horizontal="left" vertical="top"/>
    </xf>
    <xf numFmtId="49" fontId="8" fillId="0" borderId="1" xfId="0" applyNumberFormat="1" applyFont="1" applyBorder="1" applyAlignment="1">
      <alignment horizontal="center" vertical="top" wrapText="1"/>
    </xf>
    <xf numFmtId="167" fontId="6" fillId="0" borderId="1" xfId="2" applyNumberFormat="1" applyFont="1" applyFill="1" applyBorder="1" applyAlignment="1">
      <alignment vertical="center" wrapText="1"/>
    </xf>
    <xf numFmtId="49" fontId="8" fillId="0" borderId="0" xfId="0" applyNumberFormat="1" applyFont="1" applyAlignment="1">
      <alignment horizontal="center" vertical="center"/>
    </xf>
    <xf numFmtId="49" fontId="8" fillId="0" borderId="0" xfId="12" applyNumberFormat="1" applyFont="1" applyAlignment="1">
      <alignment horizontal="center" vertical="center"/>
    </xf>
    <xf numFmtId="0" fontId="8" fillId="0" borderId="0" xfId="12" applyFont="1" applyAlignment="1">
      <alignment horizontal="center" vertical="center"/>
    </xf>
    <xf numFmtId="49" fontId="8" fillId="0" borderId="4" xfId="12" applyNumberFormat="1" applyFont="1" applyBorder="1" applyAlignment="1">
      <alignment horizontal="center" vertical="center"/>
    </xf>
    <xf numFmtId="0" fontId="7" fillId="0" borderId="0" xfId="0" applyFont="1" applyAlignment="1">
      <alignment horizontal="right" vertical="center"/>
    </xf>
    <xf numFmtId="167" fontId="6" fillId="0" borderId="1" xfId="1" applyNumberFormat="1" applyFont="1" applyBorder="1" applyAlignment="1">
      <alignment horizontal="right" vertical="center" wrapText="1"/>
    </xf>
    <xf numFmtId="3" fontId="6" fillId="0" borderId="1" xfId="1" applyNumberFormat="1" applyFont="1" applyFill="1" applyBorder="1" applyAlignment="1">
      <alignment horizontal="center" vertical="center" wrapText="1"/>
    </xf>
    <xf numFmtId="4" fontId="6" fillId="0" borderId="1" xfId="1" applyNumberFormat="1" applyFont="1" applyFill="1" applyBorder="1" applyAlignment="1">
      <alignment horizontal="center" vertical="center" wrapText="1"/>
    </xf>
    <xf numFmtId="9" fontId="6" fillId="0" borderId="1" xfId="0" applyNumberFormat="1" applyFont="1" applyBorder="1" applyAlignment="1">
      <alignment wrapText="1"/>
    </xf>
    <xf numFmtId="174" fontId="8" fillId="0" borderId="0" xfId="1" applyNumberFormat="1" applyFont="1" applyBorder="1" applyAlignment="1">
      <alignment vertical="center" wrapText="1"/>
    </xf>
    <xf numFmtId="174" fontId="6" fillId="0" borderId="0" xfId="1" applyNumberFormat="1" applyFont="1" applyBorder="1" applyAlignment="1">
      <alignment wrapText="1"/>
    </xf>
    <xf numFmtId="44" fontId="6" fillId="0" borderId="1" xfId="1" applyNumberFormat="1" applyFont="1" applyFill="1" applyBorder="1" applyAlignment="1">
      <alignment wrapText="1"/>
    </xf>
    <xf numFmtId="9" fontId="5" fillId="0" borderId="0" xfId="12" applyNumberFormat="1" applyAlignment="1">
      <alignment vertical="center" wrapText="1"/>
    </xf>
    <xf numFmtId="38" fontId="6" fillId="0" borderId="1" xfId="0" applyNumberFormat="1" applyFont="1" applyBorder="1" applyAlignment="1" applyProtection="1">
      <alignment horizontal="center" vertical="center" wrapText="1"/>
      <protection locked="0"/>
    </xf>
    <xf numFmtId="174" fontId="6" fillId="0" borderId="1" xfId="12" applyNumberFormat="1" applyFont="1" applyBorder="1" applyAlignment="1">
      <alignment horizontal="center" wrapText="1"/>
    </xf>
    <xf numFmtId="0" fontId="6" fillId="0" borderId="5" xfId="12" applyFont="1" applyBorder="1" applyAlignment="1">
      <alignment horizontal="left" vertical="center"/>
    </xf>
    <xf numFmtId="0" fontId="6" fillId="0" borderId="1" xfId="12" applyFont="1" applyBorder="1" applyAlignment="1">
      <alignment horizontal="center" vertical="center"/>
    </xf>
    <xf numFmtId="10" fontId="5" fillId="0" borderId="0" xfId="12" applyNumberFormat="1" applyAlignment="1">
      <alignment vertical="center" wrapText="1"/>
    </xf>
    <xf numFmtId="1" fontId="6" fillId="0" borderId="1" xfId="0" applyNumberFormat="1" applyFont="1" applyBorder="1" applyAlignment="1">
      <alignment horizontal="center" vertical="top" wrapText="1"/>
    </xf>
    <xf numFmtId="0" fontId="8" fillId="0" borderId="13" xfId="12" applyFont="1" applyBorder="1" applyAlignment="1">
      <alignment horizontal="left" vertical="center"/>
    </xf>
    <xf numFmtId="0" fontId="8" fillId="0" borderId="11" xfId="12" applyFont="1" applyBorder="1" applyAlignment="1">
      <alignment horizontal="left" vertical="center" wrapText="1"/>
    </xf>
    <xf numFmtId="0" fontId="6" fillId="0" borderId="2" xfId="12" applyFont="1" applyBorder="1" applyAlignment="1" applyProtection="1">
      <alignment vertical="center" wrapText="1"/>
      <protection locked="0"/>
    </xf>
    <xf numFmtId="0" fontId="6" fillId="0" borderId="2" xfId="12" applyFont="1" applyBorder="1" applyAlignment="1" applyProtection="1">
      <alignment wrapText="1"/>
      <protection locked="0"/>
    </xf>
    <xf numFmtId="173" fontId="8" fillId="0" borderId="1" xfId="12" applyNumberFormat="1" applyFont="1" applyBorder="1" applyAlignment="1" applyProtection="1">
      <alignment horizontal="left" vertical="center" wrapText="1"/>
      <protection locked="0"/>
    </xf>
    <xf numFmtId="173" fontId="6" fillId="0" borderId="1" xfId="12" applyNumberFormat="1" applyFont="1" applyBorder="1" applyAlignment="1" applyProtection="1">
      <alignment horizontal="left" wrapText="1"/>
      <protection locked="0"/>
    </xf>
    <xf numFmtId="0" fontId="15" fillId="0" borderId="1" xfId="12" applyFont="1" applyBorder="1" applyAlignment="1">
      <alignment horizontal="left" vertical="center" wrapText="1"/>
    </xf>
    <xf numFmtId="173" fontId="6" fillId="0" borderId="1" xfId="12" applyNumberFormat="1" applyFont="1" applyBorder="1" applyAlignment="1" applyProtection="1">
      <alignment horizontal="left"/>
      <protection locked="0"/>
    </xf>
    <xf numFmtId="173" fontId="6" fillId="0" borderId="1" xfId="12" applyNumberFormat="1" applyFont="1" applyBorder="1" applyAlignment="1" applyProtection="1">
      <alignment horizontal="left" vertical="center"/>
      <protection locked="0"/>
    </xf>
    <xf numFmtId="0" fontId="24" fillId="0" borderId="1" xfId="12" applyFont="1" applyBorder="1" applyAlignment="1">
      <alignment horizontal="center" vertical="center" wrapText="1"/>
    </xf>
    <xf numFmtId="4" fontId="6" fillId="0" borderId="1" xfId="12" applyNumberFormat="1" applyFont="1" applyBorder="1" applyAlignment="1">
      <alignment vertical="center" wrapText="1"/>
    </xf>
    <xf numFmtId="0" fontId="6" fillId="0" borderId="1" xfId="12" applyFont="1" applyBorder="1" applyAlignment="1">
      <alignment vertical="center" wrapText="1"/>
    </xf>
    <xf numFmtId="0" fontId="5" fillId="3" borderId="0" xfId="12" applyFill="1" applyAlignment="1" applyProtection="1">
      <alignment horizontal="left" wrapText="1"/>
      <protection locked="0"/>
    </xf>
    <xf numFmtId="0" fontId="6" fillId="0" borderId="0" xfId="12" applyFont="1" applyAlignment="1">
      <alignment horizontal="right"/>
    </xf>
    <xf numFmtId="49" fontId="6" fillId="0" borderId="1" xfId="12" applyNumberFormat="1" applyFont="1" applyBorder="1" applyAlignment="1">
      <alignment horizontal="left" vertical="center" wrapText="1"/>
    </xf>
    <xf numFmtId="174" fontId="6" fillId="0" borderId="1" xfId="12" applyNumberFormat="1" applyFont="1" applyBorder="1" applyAlignment="1">
      <alignment vertical="center"/>
    </xf>
    <xf numFmtId="0" fontId="6" fillId="0" borderId="0" xfId="12" applyFont="1" applyAlignment="1" applyProtection="1">
      <alignment horizontal="left" vertical="center" wrapText="1"/>
      <protection locked="0"/>
    </xf>
    <xf numFmtId="0" fontId="5" fillId="3" borderId="0" xfId="12" applyFill="1" applyAlignment="1" applyProtection="1">
      <alignment horizontal="left" vertical="center" wrapText="1"/>
      <protection locked="0"/>
    </xf>
    <xf numFmtId="173" fontId="8" fillId="0" borderId="4" xfId="12" applyNumberFormat="1" applyFont="1" applyBorder="1" applyAlignment="1">
      <alignment horizontal="center" vertical="center"/>
    </xf>
    <xf numFmtId="0" fontId="8" fillId="0" borderId="1" xfId="12" applyFont="1" applyBorder="1" applyAlignment="1">
      <alignment horizontal="center" vertical="center" wrapText="1"/>
    </xf>
    <xf numFmtId="3" fontId="8" fillId="0" borderId="1" xfId="12" applyNumberFormat="1" applyFont="1" applyBorder="1" applyAlignment="1">
      <alignment horizontal="center" vertical="center" wrapText="1"/>
    </xf>
    <xf numFmtId="4" fontId="8" fillId="0" borderId="1" xfId="12" applyNumberFormat="1" applyFont="1" applyBorder="1" applyAlignment="1" applyProtection="1">
      <alignment horizontal="center" vertical="center" wrapText="1"/>
      <protection locked="0"/>
    </xf>
    <xf numFmtId="4" fontId="8" fillId="0" borderId="1" xfId="12" applyNumberFormat="1" applyFont="1" applyBorder="1" applyAlignment="1">
      <alignment horizontal="center" vertical="center" wrapText="1"/>
    </xf>
    <xf numFmtId="0" fontId="8" fillId="0" borderId="1" xfId="12" applyFont="1" applyBorder="1" applyAlignment="1">
      <alignment horizontal="left" wrapText="1"/>
    </xf>
    <xf numFmtId="173" fontId="8" fillId="0" borderId="11" xfId="12" applyNumberFormat="1" applyFont="1" applyBorder="1" applyAlignment="1">
      <alignment horizontal="left" vertical="center"/>
    </xf>
    <xf numFmtId="0" fontId="8" fillId="0" borderId="11" xfId="12" applyFont="1" applyBorder="1" applyAlignment="1">
      <alignment vertical="center"/>
    </xf>
    <xf numFmtId="49" fontId="18" fillId="0" borderId="11" xfId="12" applyNumberFormat="1" applyFont="1" applyBorder="1" applyAlignment="1">
      <alignment horizontal="center" vertical="center" wrapText="1"/>
    </xf>
    <xf numFmtId="170" fontId="18" fillId="0" borderId="11" xfId="12" applyNumberFormat="1" applyFont="1" applyBorder="1" applyAlignment="1">
      <alignment horizontal="center" vertical="center" wrapText="1"/>
    </xf>
    <xf numFmtId="169" fontId="18" fillId="0" borderId="11" xfId="12" applyNumberFormat="1" applyFont="1" applyBorder="1" applyAlignment="1" applyProtection="1">
      <alignment vertical="center" wrapText="1"/>
      <protection locked="0"/>
    </xf>
    <xf numFmtId="167" fontId="8" fillId="0" borderId="11" xfId="2" applyNumberFormat="1" applyFont="1" applyBorder="1" applyAlignment="1">
      <alignment vertical="center" wrapText="1"/>
    </xf>
    <xf numFmtId="177" fontId="8" fillId="0" borderId="0" xfId="1" applyNumberFormat="1" applyFont="1" applyBorder="1" applyAlignment="1">
      <alignment vertical="center" wrapText="1"/>
    </xf>
    <xf numFmtId="168" fontId="8" fillId="0" borderId="0" xfId="1" applyNumberFormat="1" applyFont="1" applyBorder="1" applyAlignment="1">
      <alignment vertical="center" wrapText="1"/>
    </xf>
    <xf numFmtId="38" fontId="6" fillId="0" borderId="1" xfId="12" applyNumberFormat="1" applyFont="1" applyBorder="1" applyAlignment="1">
      <alignment horizontal="center" vertical="center" wrapText="1"/>
    </xf>
    <xf numFmtId="4" fontId="6" fillId="0" borderId="1" xfId="12" applyNumberFormat="1" applyFont="1" applyBorder="1" applyAlignment="1" applyProtection="1">
      <alignment vertical="center" wrapText="1"/>
      <protection locked="0"/>
    </xf>
    <xf numFmtId="40" fontId="6" fillId="0" borderId="1" xfId="12" applyNumberFormat="1" applyFont="1" applyBorder="1" applyAlignment="1" applyProtection="1">
      <alignment vertical="center" wrapText="1"/>
      <protection locked="0"/>
    </xf>
    <xf numFmtId="186" fontId="6" fillId="0" borderId="1" xfId="12" applyNumberFormat="1" applyFont="1" applyBorder="1" applyAlignment="1" applyProtection="1">
      <alignment horizontal="center" vertical="center" wrapText="1"/>
      <protection locked="0"/>
    </xf>
    <xf numFmtId="44" fontId="6" fillId="0" borderId="1" xfId="12" applyNumberFormat="1" applyFont="1" applyBorder="1" applyAlignment="1" applyProtection="1">
      <alignment horizontal="center" vertical="center" wrapText="1"/>
      <protection locked="0"/>
    </xf>
    <xf numFmtId="2" fontId="6" fillId="0" borderId="1" xfId="12" applyNumberFormat="1" applyFont="1" applyBorder="1" applyAlignment="1" applyProtection="1">
      <alignment horizontal="center" vertical="center" wrapText="1"/>
      <protection locked="0"/>
    </xf>
    <xf numFmtId="44" fontId="6" fillId="0" borderId="1" xfId="11" applyNumberFormat="1" applyFont="1" applyFill="1" applyBorder="1" applyAlignment="1">
      <alignment vertical="center"/>
    </xf>
    <xf numFmtId="174" fontId="6" fillId="0" borderId="1" xfId="11" applyNumberFormat="1" applyFont="1" applyFill="1" applyBorder="1" applyAlignment="1">
      <alignment vertical="center"/>
    </xf>
    <xf numFmtId="10" fontId="6" fillId="0" borderId="1" xfId="12" applyNumberFormat="1" applyFont="1" applyBorder="1" applyAlignment="1" applyProtection="1">
      <alignment vertical="center" wrapText="1"/>
      <protection locked="0"/>
    </xf>
    <xf numFmtId="44" fontId="6" fillId="0" borderId="1" xfId="12" applyNumberFormat="1" applyFont="1" applyBorder="1" applyAlignment="1" applyProtection="1">
      <alignment vertical="center" wrapText="1"/>
      <protection locked="0"/>
    </xf>
    <xf numFmtId="44" fontId="6" fillId="0" borderId="1" xfId="12" applyNumberFormat="1" applyFont="1" applyBorder="1" applyAlignment="1">
      <alignment horizontal="center" vertical="center" wrapText="1"/>
    </xf>
    <xf numFmtId="171" fontId="6" fillId="0" borderId="1" xfId="12" applyNumberFormat="1" applyFont="1" applyBorder="1" applyAlignment="1" applyProtection="1">
      <alignment vertical="center" wrapText="1"/>
      <protection locked="0"/>
    </xf>
    <xf numFmtId="167" fontId="6" fillId="0" borderId="1" xfId="2" applyNumberFormat="1" applyFont="1" applyBorder="1" applyAlignment="1">
      <alignment horizontal="right" vertical="center" wrapText="1"/>
    </xf>
    <xf numFmtId="40" fontId="6" fillId="0" borderId="1" xfId="12" applyNumberFormat="1" applyFont="1" applyBorder="1" applyAlignment="1" applyProtection="1">
      <alignment horizontal="center" vertical="center" wrapText="1"/>
      <protection locked="0"/>
    </xf>
    <xf numFmtId="167" fontId="6" fillId="0" borderId="1" xfId="2" applyNumberFormat="1" applyFont="1" applyBorder="1" applyAlignment="1">
      <alignment horizontal="center" vertical="center" wrapText="1"/>
    </xf>
    <xf numFmtId="49" fontId="8" fillId="0" borderId="4" xfId="0" applyNumberFormat="1" applyFont="1" applyBorder="1" applyAlignment="1">
      <alignment horizontal="center" vertical="center"/>
    </xf>
    <xf numFmtId="49" fontId="8" fillId="0" borderId="1" xfId="0" applyNumberFormat="1" applyFont="1" applyBorder="1" applyAlignment="1">
      <alignment horizontal="center" vertical="center"/>
    </xf>
    <xf numFmtId="0" fontId="8" fillId="0" borderId="5" xfId="0" applyFont="1" applyBorder="1" applyAlignment="1">
      <alignment horizontal="left" vertical="center"/>
    </xf>
    <xf numFmtId="0" fontId="8" fillId="0" borderId="1" xfId="0" applyFont="1" applyBorder="1" applyAlignment="1">
      <alignment horizontal="left" vertical="center"/>
    </xf>
    <xf numFmtId="167" fontId="8" fillId="0" borderId="1" xfId="1" applyNumberFormat="1" applyFont="1" applyBorder="1" applyAlignment="1">
      <alignment horizontal="right" vertical="center" wrapText="1"/>
    </xf>
    <xf numFmtId="183" fontId="8" fillId="0" borderId="1" xfId="0" applyNumberFormat="1" applyFont="1" applyBorder="1" applyAlignment="1" applyProtection="1">
      <alignment horizontal="left" vertical="center" wrapText="1"/>
      <protection locked="0"/>
    </xf>
    <xf numFmtId="167" fontId="6" fillId="0" borderId="1" xfId="3" applyNumberFormat="1" applyFont="1" applyBorder="1" applyAlignment="1">
      <alignment horizontal="right" vertical="center" wrapText="1"/>
    </xf>
    <xf numFmtId="0" fontId="8" fillId="0" borderId="11" xfId="0" applyFont="1" applyBorder="1" applyAlignment="1">
      <alignment horizontal="right" vertical="center"/>
    </xf>
    <xf numFmtId="0" fontId="8" fillId="0" borderId="12" xfId="0" applyFont="1" applyBorder="1" applyAlignment="1">
      <alignment horizontal="right" vertical="center"/>
    </xf>
    <xf numFmtId="0" fontId="8" fillId="0" borderId="2" xfId="0" applyFont="1" applyBorder="1" applyAlignment="1">
      <alignment horizontal="left" vertical="center" wrapText="1"/>
    </xf>
    <xf numFmtId="0" fontId="8" fillId="0" borderId="0" xfId="0" applyFont="1" applyAlignment="1">
      <alignment horizontal="left" vertical="center" wrapText="1"/>
    </xf>
    <xf numFmtId="0" fontId="8" fillId="0" borderId="5" xfId="0" applyFont="1" applyBorder="1" applyAlignment="1">
      <alignment horizontal="left" vertical="center" wrapText="1"/>
    </xf>
    <xf numFmtId="0" fontId="8" fillId="0" borderId="9" xfId="0" applyFont="1" applyBorder="1" applyAlignment="1">
      <alignment horizontal="left" vertical="center" wrapText="1"/>
    </xf>
    <xf numFmtId="0" fontId="8" fillId="0" borderId="8" xfId="0" applyFont="1" applyBorder="1" applyAlignment="1">
      <alignment horizontal="left" vertical="center" wrapText="1"/>
    </xf>
    <xf numFmtId="0" fontId="8" fillId="0" borderId="10" xfId="0" applyFont="1" applyBorder="1" applyAlignment="1">
      <alignment horizontal="left" vertical="center" wrapText="1"/>
    </xf>
    <xf numFmtId="0" fontId="6" fillId="0" borderId="6" xfId="0" applyFont="1" applyBorder="1" applyAlignment="1">
      <alignment horizontal="left" vertical="center" wrapText="1"/>
    </xf>
    <xf numFmtId="0" fontId="6" fillId="0" borderId="3" xfId="0" applyFont="1" applyBorder="1" applyAlignment="1">
      <alignment horizontal="left" vertical="center" wrapText="1"/>
    </xf>
    <xf numFmtId="0" fontId="6" fillId="0" borderId="15" xfId="0" applyFont="1" applyBorder="1" applyAlignment="1">
      <alignment horizontal="left" vertical="center" wrapText="1"/>
    </xf>
    <xf numFmtId="0" fontId="8" fillId="0" borderId="0" xfId="0" applyFont="1" applyAlignment="1">
      <alignment horizontal="right" vertical="center"/>
    </xf>
    <xf numFmtId="0" fontId="8" fillId="0" borderId="4" xfId="0" applyFont="1" applyBorder="1" applyAlignment="1">
      <alignment horizontal="left" vertical="center"/>
    </xf>
    <xf numFmtId="49" fontId="8" fillId="0" borderId="2" xfId="0" applyNumberFormat="1" applyFont="1" applyBorder="1" applyAlignment="1">
      <alignment horizontal="left" vertical="center" wrapText="1"/>
    </xf>
    <xf numFmtId="49" fontId="8" fillId="0" borderId="0" xfId="0" applyNumberFormat="1" applyFont="1" applyAlignment="1">
      <alignment horizontal="left" vertical="center" wrapText="1"/>
    </xf>
    <xf numFmtId="49" fontId="8" fillId="0" borderId="5" xfId="0" applyNumberFormat="1" applyFont="1" applyBorder="1" applyAlignment="1">
      <alignment horizontal="left" vertical="center" wrapText="1"/>
    </xf>
    <xf numFmtId="0" fontId="8" fillId="0" borderId="6" xfId="0" applyFont="1" applyBorder="1" applyAlignment="1">
      <alignment horizontal="left" vertical="center"/>
    </xf>
    <xf numFmtId="0" fontId="8" fillId="0" borderId="3" xfId="0" applyFont="1" applyBorder="1" applyAlignment="1">
      <alignment horizontal="left" vertical="center"/>
    </xf>
    <xf numFmtId="0" fontId="8" fillId="0" borderId="15" xfId="0" applyFont="1" applyBorder="1" applyAlignment="1">
      <alignment horizontal="left" vertical="center"/>
    </xf>
    <xf numFmtId="0" fontId="6" fillId="0" borderId="1" xfId="0" applyFont="1" applyBorder="1" applyAlignment="1">
      <alignment horizontal="left" vertical="top" wrapText="1"/>
    </xf>
    <xf numFmtId="0" fontId="8" fillId="0" borderId="0" xfId="12" applyFont="1" applyAlignment="1">
      <alignment horizontal="right" vertical="center"/>
    </xf>
    <xf numFmtId="0" fontId="8" fillId="0" borderId="11" xfId="12" applyFont="1" applyBorder="1" applyAlignment="1">
      <alignment horizontal="right" vertical="center"/>
    </xf>
    <xf numFmtId="0" fontId="8" fillId="0" borderId="12" xfId="12" applyFont="1" applyBorder="1" applyAlignment="1">
      <alignment horizontal="right" vertical="center"/>
    </xf>
    <xf numFmtId="49" fontId="8" fillId="0" borderId="2" xfId="12" applyNumberFormat="1" applyFont="1" applyBorder="1" applyAlignment="1">
      <alignment horizontal="left" vertical="center" wrapText="1"/>
    </xf>
    <xf numFmtId="49" fontId="8" fillId="0" borderId="0" xfId="12" applyNumberFormat="1" applyFont="1" applyAlignment="1">
      <alignment horizontal="left" vertical="center" wrapText="1"/>
    </xf>
    <xf numFmtId="49" fontId="8" fillId="0" borderId="5" xfId="12" applyNumberFormat="1" applyFont="1" applyBorder="1" applyAlignment="1">
      <alignment horizontal="left" vertical="center" wrapText="1"/>
    </xf>
    <xf numFmtId="0" fontId="15" fillId="0" borderId="1" xfId="12" applyFont="1" applyBorder="1" applyAlignment="1">
      <alignment horizontal="left" vertical="center" wrapText="1"/>
    </xf>
    <xf numFmtId="49" fontId="7" fillId="0" borderId="0" xfId="0" applyNumberFormat="1" applyFont="1" applyAlignment="1">
      <alignment horizontal="center" vertical="center" wrapText="1"/>
    </xf>
    <xf numFmtId="0" fontId="7" fillId="0" borderId="0" xfId="0" applyFont="1" applyAlignment="1">
      <alignment horizontal="center" vertical="center" wrapText="1"/>
    </xf>
    <xf numFmtId="49" fontId="7" fillId="0" borderId="22" xfId="0" applyNumberFormat="1" applyFont="1" applyBorder="1" applyAlignment="1">
      <alignment horizontal="left" vertical="center" wrapText="1"/>
    </xf>
    <xf numFmtId="49" fontId="7" fillId="0" borderId="0" xfId="0" applyNumberFormat="1" applyFont="1" applyAlignment="1">
      <alignment horizontal="center" vertical="center"/>
    </xf>
    <xf numFmtId="0" fontId="7" fillId="0" borderId="0" xfId="0" applyFont="1" applyAlignment="1">
      <alignment horizontal="left" vertical="center" wrapText="1"/>
    </xf>
    <xf numFmtId="0" fontId="8" fillId="0" borderId="0" xfId="12" applyFont="1" applyAlignment="1">
      <alignment horizontal="center" vertical="center"/>
    </xf>
    <xf numFmtId="49" fontId="7" fillId="0" borderId="0" xfId="12" applyNumberFormat="1" applyFont="1" applyAlignment="1">
      <alignment horizontal="center" vertical="center" wrapText="1"/>
    </xf>
    <xf numFmtId="0" fontId="7" fillId="0" borderId="0" xfId="12" applyFont="1" applyAlignment="1">
      <alignment horizontal="center" vertical="center" wrapText="1"/>
    </xf>
    <xf numFmtId="49" fontId="7" fillId="0" borderId="0" xfId="12" applyNumberFormat="1" applyFont="1" applyAlignment="1">
      <alignment horizontal="center" vertical="center"/>
    </xf>
    <xf numFmtId="49" fontId="7" fillId="0" borderId="22" xfId="12" applyNumberFormat="1" applyFont="1" applyBorder="1" applyAlignment="1">
      <alignment horizontal="left" vertical="center" wrapText="1"/>
    </xf>
    <xf numFmtId="0" fontId="8" fillId="0" borderId="9" xfId="12" applyFont="1" applyBorder="1" applyAlignment="1">
      <alignment horizontal="left" vertical="top" wrapText="1"/>
    </xf>
    <xf numFmtId="0" fontId="8" fillId="0" borderId="8" xfId="12" applyFont="1" applyBorder="1" applyAlignment="1">
      <alignment horizontal="left" vertical="top" wrapText="1"/>
    </xf>
    <xf numFmtId="0" fontId="8" fillId="0" borderId="10" xfId="12" applyFont="1" applyBorder="1" applyAlignment="1">
      <alignment horizontal="left" vertical="top" wrapText="1"/>
    </xf>
    <xf numFmtId="0" fontId="8" fillId="0" borderId="2" xfId="12" applyFont="1" applyBorder="1" applyAlignment="1">
      <alignment horizontal="left" vertical="center" wrapText="1"/>
    </xf>
    <xf numFmtId="0" fontId="8" fillId="0" borderId="0" xfId="12" applyFont="1" applyAlignment="1">
      <alignment horizontal="left" vertical="center" wrapText="1"/>
    </xf>
    <xf numFmtId="0" fontId="8" fillId="0" borderId="5" xfId="12" applyFont="1" applyBorder="1" applyAlignment="1">
      <alignment horizontal="left" vertical="center" wrapText="1"/>
    </xf>
    <xf numFmtId="0" fontId="8" fillId="0" borderId="11" xfId="12" applyFont="1" applyBorder="1" applyAlignment="1">
      <alignment horizontal="right" vertical="center" wrapText="1"/>
    </xf>
    <xf numFmtId="0" fontId="8" fillId="0" borderId="12" xfId="12" applyFont="1" applyBorder="1" applyAlignment="1">
      <alignment horizontal="right" vertical="center" wrapText="1"/>
    </xf>
    <xf numFmtId="0" fontId="8" fillId="0" borderId="6" xfId="12" applyFont="1" applyBorder="1" applyAlignment="1">
      <alignment horizontal="left" vertical="center"/>
    </xf>
    <xf numFmtId="0" fontId="8" fillId="0" borderId="3" xfId="12" applyFont="1" applyBorder="1" applyAlignment="1">
      <alignment horizontal="left" vertical="center"/>
    </xf>
    <xf numFmtId="0" fontId="8" fillId="0" borderId="15" xfId="12" applyFont="1" applyBorder="1" applyAlignment="1">
      <alignment horizontal="left" vertical="center"/>
    </xf>
    <xf numFmtId="0" fontId="7" fillId="0" borderId="0" xfId="12" applyFont="1" applyAlignment="1">
      <alignment horizontal="left" vertical="center" wrapText="1"/>
    </xf>
    <xf numFmtId="0" fontId="30" fillId="0" borderId="0" xfId="12" applyFont="1" applyAlignment="1">
      <alignment horizontal="center" vertical="center"/>
    </xf>
    <xf numFmtId="0" fontId="31" fillId="0" borderId="0" xfId="12" applyFont="1" applyAlignment="1">
      <alignment horizontal="center" vertical="top" wrapText="1"/>
    </xf>
    <xf numFmtId="0" fontId="6" fillId="0" borderId="24" xfId="12" applyFont="1" applyBorder="1" applyAlignment="1">
      <alignment horizontal="left" vertical="center" wrapText="1"/>
    </xf>
    <xf numFmtId="0" fontId="6" fillId="0" borderId="29" xfId="12" applyFont="1" applyBorder="1" applyAlignment="1">
      <alignment horizontal="left" vertical="center" wrapText="1"/>
    </xf>
    <xf numFmtId="0" fontId="6" fillId="0" borderId="25" xfId="12" applyFont="1" applyBorder="1" applyAlignment="1">
      <alignment horizontal="left" vertical="center" wrapText="1"/>
    </xf>
    <xf numFmtId="0" fontId="8" fillId="0" borderId="0" xfId="12" applyFont="1" applyAlignment="1">
      <alignment horizontal="left" vertical="top" wrapText="1" indent="1"/>
    </xf>
    <xf numFmtId="0" fontId="7" fillId="0" borderId="0" xfId="12" applyFont="1" applyAlignment="1">
      <alignment horizontal="center" vertical="top"/>
    </xf>
    <xf numFmtId="44" fontId="6" fillId="4" borderId="1" xfId="1" applyNumberFormat="1" applyFont="1" applyFill="1" applyBorder="1" applyAlignment="1" applyProtection="1">
      <alignment horizontal="center" vertical="center" wrapText="1"/>
      <protection locked="0"/>
    </xf>
    <xf numFmtId="44" fontId="6" fillId="0" borderId="1" xfId="1" applyNumberFormat="1" applyFont="1" applyBorder="1" applyAlignment="1">
      <alignment horizontal="right" vertical="center" wrapText="1"/>
    </xf>
    <xf numFmtId="9" fontId="6" fillId="4" borderId="1" xfId="1" applyNumberFormat="1" applyFont="1" applyFill="1" applyBorder="1" applyAlignment="1" applyProtection="1">
      <alignment horizontal="center" vertical="center" wrapText="1"/>
      <protection locked="0"/>
    </xf>
    <xf numFmtId="44" fontId="8" fillId="0" borderId="4" xfId="1" applyNumberFormat="1" applyFont="1" applyBorder="1" applyAlignment="1">
      <alignment horizontal="right" vertical="center" wrapText="1"/>
    </xf>
    <xf numFmtId="44" fontId="8" fillId="0" borderId="4" xfId="0" applyNumberFormat="1" applyFont="1" applyBorder="1" applyAlignment="1">
      <alignment vertical="center"/>
    </xf>
    <xf numFmtId="44" fontId="8" fillId="0" borderId="4" xfId="0" applyNumberFormat="1" applyFont="1" applyBorder="1" applyAlignment="1">
      <alignment horizontal="center" vertical="center" wrapText="1"/>
    </xf>
    <xf numFmtId="189" fontId="6" fillId="0" borderId="1" xfId="3" applyNumberFormat="1" applyFont="1" applyBorder="1" applyAlignment="1" applyProtection="1">
      <alignment horizontal="right" wrapText="1"/>
    </xf>
    <xf numFmtId="44" fontId="8" fillId="0" borderId="4" xfId="1" applyNumberFormat="1" applyFont="1" applyBorder="1" applyAlignment="1">
      <alignment vertical="center" wrapText="1"/>
    </xf>
    <xf numFmtId="189" fontId="6" fillId="0" borderId="1" xfId="3" applyNumberFormat="1" applyFont="1" applyBorder="1" applyAlignment="1" applyProtection="1">
      <alignment horizontal="right" vertical="center" wrapText="1"/>
    </xf>
    <xf numFmtId="44" fontId="6" fillId="0" borderId="27" xfId="3" applyNumberFormat="1" applyFont="1" applyBorder="1" applyAlignment="1">
      <alignment horizontal="right" vertical="center" wrapText="1"/>
    </xf>
    <xf numFmtId="177" fontId="6" fillId="0" borderId="0" xfId="0" applyNumberFormat="1" applyFont="1" applyBorder="1" applyAlignment="1">
      <alignment vertical="center"/>
    </xf>
    <xf numFmtId="0" fontId="6" fillId="0" borderId="0" xfId="0" applyFont="1" applyBorder="1" applyAlignment="1">
      <alignment vertical="center"/>
    </xf>
    <xf numFmtId="177" fontId="8" fillId="0" borderId="0" xfId="0" applyNumberFormat="1" applyFont="1" applyBorder="1" applyAlignment="1">
      <alignment horizontal="center" vertical="center" wrapText="1"/>
    </xf>
    <xf numFmtId="177" fontId="8" fillId="0" borderId="0" xfId="0" applyNumberFormat="1" applyFont="1" applyBorder="1" applyAlignment="1">
      <alignment vertical="center"/>
    </xf>
    <xf numFmtId="0" fontId="8" fillId="0" borderId="0" xfId="0" applyFont="1" applyBorder="1" applyAlignment="1">
      <alignment vertical="center"/>
    </xf>
    <xf numFmtId="177" fontId="8" fillId="0" borderId="0" xfId="0" applyNumberFormat="1" applyFont="1" applyBorder="1" applyAlignment="1">
      <alignment vertical="center" wrapText="1"/>
    </xf>
    <xf numFmtId="0" fontId="8" fillId="0" borderId="0" xfId="0" applyFont="1" applyBorder="1" applyAlignment="1">
      <alignment vertical="center" wrapText="1"/>
    </xf>
    <xf numFmtId="0" fontId="8" fillId="0" borderId="0" xfId="0" applyFont="1" applyBorder="1" applyAlignment="1">
      <alignment horizontal="center" vertical="center" wrapText="1"/>
    </xf>
    <xf numFmtId="177" fontId="6" fillId="0" borderId="0" xfId="3" applyNumberFormat="1" applyFont="1" applyBorder="1" applyAlignment="1">
      <alignment wrapText="1"/>
    </xf>
    <xf numFmtId="177" fontId="6" fillId="0" borderId="0" xfId="1" applyNumberFormat="1" applyFont="1" applyBorder="1" applyAlignment="1">
      <alignment wrapText="1"/>
    </xf>
    <xf numFmtId="168" fontId="6" fillId="0" borderId="0" xfId="1" applyNumberFormat="1" applyFont="1" applyBorder="1" applyAlignment="1">
      <alignment wrapText="1"/>
    </xf>
    <xf numFmtId="168" fontId="6" fillId="0" borderId="0" xfId="0" applyNumberFormat="1" applyFont="1" applyBorder="1" applyAlignment="1">
      <alignment vertical="center"/>
    </xf>
    <xf numFmtId="2" fontId="6" fillId="0" borderId="0" xfId="0" applyNumberFormat="1" applyFont="1" applyBorder="1" applyAlignment="1">
      <alignment vertical="top"/>
    </xf>
    <xf numFmtId="0" fontId="8" fillId="3" borderId="0" xfId="0" applyFont="1" applyFill="1" applyBorder="1" applyAlignment="1" applyProtection="1">
      <alignment horizontal="right" indent="1"/>
      <protection locked="0"/>
    </xf>
    <xf numFmtId="2" fontId="6" fillId="0" borderId="0" xfId="0" applyNumberFormat="1" applyFont="1" applyBorder="1" applyAlignment="1">
      <alignment vertical="center"/>
    </xf>
    <xf numFmtId="2" fontId="8" fillId="0" borderId="0" xfId="0" applyNumberFormat="1" applyFont="1" applyBorder="1" applyAlignment="1">
      <alignment horizontal="center" vertical="top"/>
    </xf>
    <xf numFmtId="177" fontId="6" fillId="0" borderId="0" xfId="0" applyNumberFormat="1" applyFont="1" applyBorder="1"/>
    <xf numFmtId="2" fontId="8" fillId="0" borderId="0" xfId="0" applyNumberFormat="1" applyFont="1" applyBorder="1" applyAlignment="1">
      <alignment vertical="top"/>
    </xf>
    <xf numFmtId="168" fontId="8" fillId="0" borderId="0" xfId="0" applyNumberFormat="1" applyFont="1" applyBorder="1" applyAlignment="1">
      <alignment horizontal="center" vertical="center" wrapText="1"/>
    </xf>
    <xf numFmtId="168" fontId="8" fillId="0" borderId="0" xfId="0" applyNumberFormat="1" applyFont="1" applyBorder="1" applyAlignment="1">
      <alignment horizontal="center" vertical="center"/>
    </xf>
    <xf numFmtId="168" fontId="8" fillId="0" borderId="0" xfId="0" applyNumberFormat="1" applyFont="1" applyBorder="1" applyAlignment="1">
      <alignment vertical="center"/>
    </xf>
    <xf numFmtId="168" fontId="8" fillId="0" borderId="0" xfId="0" applyNumberFormat="1" applyFont="1" applyBorder="1" applyAlignment="1">
      <alignment vertical="center" wrapText="1"/>
    </xf>
    <xf numFmtId="0" fontId="8" fillId="0" borderId="0" xfId="0" applyFont="1" applyBorder="1" applyAlignment="1">
      <alignment horizontal="center" vertical="center"/>
    </xf>
    <xf numFmtId="177" fontId="6" fillId="0" borderId="0" xfId="3" applyNumberFormat="1" applyFont="1" applyBorder="1" applyAlignment="1">
      <alignment horizontal="center" wrapText="1"/>
    </xf>
    <xf numFmtId="0" fontId="6" fillId="0" borderId="0" xfId="0" applyFont="1" applyBorder="1" applyAlignment="1">
      <alignment horizontal="center" vertical="center"/>
    </xf>
    <xf numFmtId="0" fontId="6" fillId="0" borderId="0" xfId="0" applyFont="1" applyBorder="1" applyAlignment="1">
      <alignment vertical="top"/>
    </xf>
    <xf numFmtId="0" fontId="6" fillId="0" borderId="0" xfId="0" applyFont="1" applyBorder="1" applyAlignment="1">
      <alignment horizontal="right" vertical="center"/>
    </xf>
    <xf numFmtId="0" fontId="8" fillId="0" borderId="0" xfId="0" applyFont="1" applyBorder="1" applyAlignment="1">
      <alignment horizontal="center" vertical="top"/>
    </xf>
    <xf numFmtId="0" fontId="0" fillId="0" borderId="0" xfId="0" applyBorder="1" applyAlignment="1">
      <alignment vertical="top"/>
    </xf>
    <xf numFmtId="0" fontId="5" fillId="0" borderId="0" xfId="0" applyFont="1" applyBorder="1" applyAlignment="1">
      <alignment horizontal="center" vertical="top"/>
    </xf>
    <xf numFmtId="0" fontId="0" fillId="0" borderId="0" xfId="0" applyBorder="1" applyAlignment="1">
      <alignment horizontal="center" vertical="top"/>
    </xf>
    <xf numFmtId="0" fontId="23" fillId="0" borderId="0" xfId="0" applyFont="1" applyBorder="1" applyAlignment="1">
      <alignment horizontal="center" vertical="top"/>
    </xf>
    <xf numFmtId="172" fontId="0" fillId="0" borderId="0" xfId="1" applyNumberFormat="1" applyFont="1" applyBorder="1" applyAlignment="1">
      <alignment horizontal="center" vertical="top"/>
    </xf>
    <xf numFmtId="0" fontId="0" fillId="0" borderId="0" xfId="0" applyBorder="1" applyAlignment="1">
      <alignment horizontal="center" vertical="center"/>
    </xf>
    <xf numFmtId="0" fontId="6" fillId="0" borderId="0" xfId="0" applyFont="1" applyBorder="1" applyAlignment="1">
      <alignment horizontal="center" wrapText="1"/>
    </xf>
    <xf numFmtId="0" fontId="5" fillId="0" borderId="0" xfId="0" applyFont="1" applyBorder="1" applyAlignment="1">
      <alignment horizontal="center" vertical="center" wrapText="1"/>
    </xf>
    <xf numFmtId="0" fontId="5" fillId="0" borderId="0" xfId="0" applyFont="1" applyBorder="1" applyAlignment="1">
      <alignment horizontal="center" vertical="center"/>
    </xf>
    <xf numFmtId="165" fontId="16" fillId="0" borderId="0" xfId="1" applyFont="1" applyBorder="1" applyAlignment="1">
      <alignment horizontal="center" vertical="center" wrapText="1"/>
    </xf>
    <xf numFmtId="182" fontId="6" fillId="0" borderId="0" xfId="0" applyNumberFormat="1" applyFont="1" applyBorder="1" applyAlignment="1">
      <alignment horizontal="center" vertical="center"/>
    </xf>
    <xf numFmtId="177" fontId="6" fillId="0" borderId="0" xfId="3" applyNumberFormat="1" applyFont="1" applyBorder="1" applyAlignment="1">
      <alignment vertical="center" wrapText="1"/>
    </xf>
    <xf numFmtId="177" fontId="6" fillId="0" borderId="0" xfId="1" applyNumberFormat="1" applyFont="1" applyBorder="1" applyAlignment="1">
      <alignment vertical="center" wrapText="1"/>
    </xf>
    <xf numFmtId="168" fontId="6" fillId="0" borderId="0" xfId="1" applyNumberFormat="1" applyFont="1" applyBorder="1" applyAlignment="1">
      <alignment vertical="center" wrapText="1"/>
    </xf>
    <xf numFmtId="9" fontId="6" fillId="0" borderId="0" xfId="0" applyNumberFormat="1" applyFont="1" applyBorder="1" applyAlignment="1">
      <alignment horizontal="center" wrapText="1"/>
    </xf>
    <xf numFmtId="177" fontId="6" fillId="0" borderId="0" xfId="3" applyNumberFormat="1" applyFont="1" applyFill="1" applyBorder="1" applyAlignment="1">
      <alignment vertical="center" wrapText="1"/>
    </xf>
    <xf numFmtId="177" fontId="6" fillId="0" borderId="0" xfId="1" applyNumberFormat="1" applyFont="1" applyFill="1" applyBorder="1" applyAlignment="1">
      <alignment vertical="center" wrapText="1"/>
    </xf>
    <xf numFmtId="168" fontId="6" fillId="0" borderId="0" xfId="1" applyNumberFormat="1" applyFont="1" applyFill="1" applyBorder="1" applyAlignment="1">
      <alignment vertical="center" wrapText="1"/>
    </xf>
    <xf numFmtId="0" fontId="5" fillId="0" borderId="0" xfId="0" applyFont="1" applyBorder="1" applyAlignment="1">
      <alignment vertical="top"/>
    </xf>
    <xf numFmtId="177" fontId="6" fillId="0" borderId="0" xfId="3" applyNumberFormat="1" applyFont="1" applyBorder="1" applyAlignment="1">
      <alignment vertical="top" wrapText="1"/>
    </xf>
    <xf numFmtId="177" fontId="6" fillId="0" borderId="0" xfId="1" applyNumberFormat="1" applyFont="1" applyBorder="1" applyAlignment="1">
      <alignment vertical="top" wrapText="1"/>
    </xf>
    <xf numFmtId="168" fontId="6" fillId="0" borderId="0" xfId="1" applyNumberFormat="1" applyFont="1" applyBorder="1" applyAlignment="1">
      <alignment vertical="top" wrapText="1"/>
    </xf>
    <xf numFmtId="0" fontId="12" fillId="0" borderId="0" xfId="0" applyFont="1" applyBorder="1" applyAlignment="1">
      <alignment horizontal="center" vertical="top"/>
    </xf>
    <xf numFmtId="0" fontId="12" fillId="0" borderId="0" xfId="0" applyFont="1" applyBorder="1" applyAlignment="1">
      <alignment vertical="top"/>
    </xf>
    <xf numFmtId="172" fontId="12" fillId="0" borderId="0" xfId="0" applyNumberFormat="1" applyFont="1" applyBorder="1" applyAlignment="1">
      <alignment horizontal="center" vertical="center"/>
    </xf>
    <xf numFmtId="0" fontId="12" fillId="0" borderId="0" xfId="0" applyFont="1" applyBorder="1" applyAlignment="1">
      <alignment horizontal="center" vertical="center"/>
    </xf>
    <xf numFmtId="1" fontId="12" fillId="0" borderId="0" xfId="0" applyNumberFormat="1" applyFont="1" applyBorder="1" applyAlignment="1">
      <alignment horizontal="center" vertical="center"/>
    </xf>
    <xf numFmtId="165" fontId="12" fillId="0" borderId="0" xfId="1" applyFont="1" applyBorder="1" applyAlignment="1">
      <alignment horizontal="center" vertical="center"/>
    </xf>
    <xf numFmtId="0" fontId="6" fillId="0" borderId="0" xfId="0" applyFont="1" applyBorder="1" applyAlignment="1">
      <alignment horizontal="left" vertical="center" wrapText="1"/>
    </xf>
    <xf numFmtId="177" fontId="6" fillId="0" borderId="0" xfId="0" applyNumberFormat="1" applyFont="1" applyBorder="1" applyAlignment="1">
      <alignment vertical="top"/>
    </xf>
    <xf numFmtId="165" fontId="12" fillId="0" borderId="0" xfId="1" applyFont="1" applyBorder="1" applyAlignment="1">
      <alignment vertical="top"/>
    </xf>
    <xf numFmtId="0" fontId="5" fillId="3" borderId="0" xfId="0" applyFont="1" applyFill="1" applyBorder="1" applyAlignment="1" applyProtection="1">
      <alignment horizontal="center"/>
      <protection locked="0"/>
    </xf>
    <xf numFmtId="0" fontId="5" fillId="0" borderId="0" xfId="0" applyFont="1" applyBorder="1" applyAlignment="1" applyProtection="1">
      <alignment horizontal="center"/>
      <protection locked="0"/>
    </xf>
    <xf numFmtId="0" fontId="5" fillId="3" borderId="0" xfId="0" applyFont="1" applyFill="1" applyBorder="1" applyProtection="1">
      <protection locked="0"/>
    </xf>
    <xf numFmtId="177" fontId="6" fillId="2" borderId="0" xfId="3" applyNumberFormat="1" applyFont="1" applyFill="1" applyBorder="1" applyAlignment="1">
      <alignment wrapText="1"/>
    </xf>
    <xf numFmtId="177" fontId="6" fillId="2" borderId="0" xfId="1" applyNumberFormat="1" applyFont="1" applyFill="1" applyBorder="1" applyAlignment="1">
      <alignment wrapText="1"/>
    </xf>
    <xf numFmtId="168" fontId="6" fillId="2" borderId="0" xfId="1" applyNumberFormat="1" applyFont="1" applyFill="1" applyBorder="1" applyAlignment="1">
      <alignment wrapText="1"/>
    </xf>
    <xf numFmtId="0" fontId="8" fillId="0" borderId="0" xfId="0" applyFont="1" applyBorder="1" applyAlignment="1">
      <alignment vertical="top"/>
    </xf>
    <xf numFmtId="177" fontId="6" fillId="0" borderId="0" xfId="12" applyNumberFormat="1" applyFont="1" applyBorder="1" applyAlignment="1">
      <alignment vertical="center"/>
    </xf>
    <xf numFmtId="168" fontId="6" fillId="0" borderId="0" xfId="12" applyNumberFormat="1" applyFont="1" applyBorder="1" applyAlignment="1">
      <alignment vertical="center"/>
    </xf>
    <xf numFmtId="0" fontId="6" fillId="0" borderId="0" xfId="12" applyFont="1" applyBorder="1" applyAlignment="1">
      <alignment vertical="center"/>
    </xf>
    <xf numFmtId="0" fontId="6" fillId="0" borderId="0" xfId="12" applyFont="1" applyBorder="1" applyAlignment="1" applyProtection="1">
      <alignment wrapText="1"/>
      <protection locked="0"/>
    </xf>
    <xf numFmtId="177" fontId="8" fillId="0" borderId="0" xfId="12" applyNumberFormat="1" applyFont="1" applyBorder="1" applyAlignment="1">
      <alignment horizontal="center" vertical="center" wrapText="1"/>
    </xf>
    <xf numFmtId="168" fontId="8" fillId="0" borderId="0" xfId="12" applyNumberFormat="1" applyFont="1" applyBorder="1" applyAlignment="1">
      <alignment horizontal="center" vertical="center" wrapText="1"/>
    </xf>
    <xf numFmtId="168" fontId="8" fillId="0" borderId="0" xfId="12" applyNumberFormat="1" applyFont="1" applyBorder="1" applyAlignment="1">
      <alignment horizontal="center" vertical="center"/>
    </xf>
    <xf numFmtId="177" fontId="8" fillId="0" borderId="0" xfId="12" applyNumberFormat="1" applyFont="1" applyBorder="1" applyAlignment="1">
      <alignment vertical="center"/>
    </xf>
    <xf numFmtId="168" fontId="8" fillId="0" borderId="0" xfId="12" applyNumberFormat="1" applyFont="1" applyBorder="1" applyAlignment="1">
      <alignment vertical="center"/>
    </xf>
    <xf numFmtId="0" fontId="8" fillId="0" borderId="0" xfId="12" applyFont="1" applyBorder="1" applyAlignment="1">
      <alignment vertical="center"/>
    </xf>
    <xf numFmtId="0" fontId="6" fillId="0" borderId="0" xfId="12" applyFont="1" applyBorder="1" applyAlignment="1" applyProtection="1">
      <alignment vertical="center" wrapText="1"/>
      <protection locked="0"/>
    </xf>
    <xf numFmtId="177" fontId="8" fillId="0" borderId="0" xfId="12" applyNumberFormat="1" applyFont="1" applyBorder="1" applyAlignment="1">
      <alignment vertical="center" wrapText="1"/>
    </xf>
    <xf numFmtId="168" fontId="8" fillId="0" borderId="0" xfId="12" applyNumberFormat="1" applyFont="1" applyBorder="1" applyAlignment="1">
      <alignment vertical="center" wrapText="1"/>
    </xf>
    <xf numFmtId="0" fontId="8" fillId="0" borderId="0" xfId="12" applyFont="1" applyBorder="1" applyAlignment="1">
      <alignment horizontal="center" vertical="center"/>
    </xf>
    <xf numFmtId="0" fontId="6" fillId="0" borderId="0" xfId="12" applyFont="1" applyBorder="1" applyAlignment="1">
      <alignment horizontal="center" wrapText="1"/>
    </xf>
    <xf numFmtId="0" fontId="6" fillId="0" borderId="0" xfId="12" applyFont="1" applyBorder="1" applyAlignment="1">
      <alignment wrapText="1"/>
    </xf>
    <xf numFmtId="0" fontId="5" fillId="3" borderId="0" xfId="12" applyFill="1" applyBorder="1" applyAlignment="1" applyProtection="1">
      <alignment horizontal="left" wrapText="1"/>
      <protection locked="0"/>
    </xf>
    <xf numFmtId="0" fontId="6" fillId="0" borderId="0" xfId="12" applyFont="1" applyBorder="1" applyAlignment="1">
      <alignment vertical="center" wrapText="1"/>
    </xf>
    <xf numFmtId="0" fontId="5" fillId="3" borderId="0" xfId="12" applyFill="1" applyBorder="1" applyAlignment="1" applyProtection="1">
      <alignment horizontal="left" vertical="center" wrapText="1"/>
      <protection locked="0"/>
    </xf>
    <xf numFmtId="0" fontId="8" fillId="0" borderId="0" xfId="12" applyFont="1" applyBorder="1" applyAlignment="1">
      <alignment horizontal="center" vertical="center" wrapText="1"/>
    </xf>
    <xf numFmtId="0" fontId="6" fillId="0" borderId="0" xfId="12" applyFont="1" applyBorder="1" applyAlignment="1">
      <alignment horizontal="center" vertical="center" wrapText="1"/>
    </xf>
    <xf numFmtId="0" fontId="6" fillId="0" borderId="0" xfId="12" applyFont="1" applyBorder="1" applyAlignment="1">
      <alignment vertical="top"/>
    </xf>
    <xf numFmtId="0" fontId="6" fillId="0" borderId="0" xfId="12" applyFont="1" applyBorder="1" applyAlignment="1">
      <alignment horizontal="center" vertical="center"/>
    </xf>
    <xf numFmtId="0" fontId="8" fillId="0" borderId="0" xfId="12" applyFont="1" applyBorder="1" applyAlignment="1">
      <alignment vertical="center" wrapText="1"/>
    </xf>
    <xf numFmtId="0" fontId="8" fillId="0" borderId="0" xfId="12" applyFont="1" applyBorder="1" applyAlignment="1">
      <alignment horizontal="center" vertical="top"/>
    </xf>
    <xf numFmtId="177" fontId="6" fillId="0" borderId="0" xfId="12" applyNumberFormat="1" applyFont="1" applyBorder="1"/>
    <xf numFmtId="0" fontId="6" fillId="0" borderId="0" xfId="12" applyFont="1" applyBorder="1" applyAlignment="1">
      <alignment horizontal="right" indent="1"/>
    </xf>
    <xf numFmtId="0" fontId="6" fillId="0" borderId="0" xfId="12" applyFont="1" applyBorder="1" applyAlignment="1" applyProtection="1">
      <alignment horizontal="left" wrapText="1"/>
      <protection locked="0"/>
    </xf>
    <xf numFmtId="177" fontId="6" fillId="0" borderId="0" xfId="12" applyNumberFormat="1" applyFont="1" applyBorder="1" applyAlignment="1">
      <alignment wrapText="1"/>
    </xf>
    <xf numFmtId="168" fontId="6" fillId="0" borderId="0" xfId="12" applyNumberFormat="1" applyFont="1" applyBorder="1" applyAlignment="1">
      <alignment wrapText="1"/>
    </xf>
    <xf numFmtId="177" fontId="6" fillId="0" borderId="0" xfId="12" applyNumberFormat="1" applyFont="1" applyBorder="1" applyAlignment="1">
      <alignment vertical="top" wrapText="1"/>
    </xf>
    <xf numFmtId="10" fontId="6" fillId="0" borderId="0" xfId="7" applyNumberFormat="1" applyFont="1" applyBorder="1" applyAlignment="1">
      <alignment wrapText="1"/>
    </xf>
    <xf numFmtId="174" fontId="6" fillId="0" borderId="0" xfId="3" applyNumberFormat="1" applyFont="1" applyBorder="1" applyAlignment="1">
      <alignment horizontal="right" vertical="center" wrapText="1"/>
    </xf>
    <xf numFmtId="49" fontId="8" fillId="0" borderId="0" xfId="0" applyNumberFormat="1" applyFont="1" applyBorder="1" applyAlignment="1">
      <alignment horizontal="left" vertical="center" wrapText="1"/>
    </xf>
  </cellXfs>
  <cellStyles count="18">
    <cellStyle name="A_Amount" xfId="11" xr:uid="{00000000-0005-0000-0000-000000000000}"/>
    <cellStyle name="Comma" xfId="1" builtinId="3"/>
    <cellStyle name="Comma 2" xfId="14" xr:uid="{00000000-0005-0000-0000-000002000000}"/>
    <cellStyle name="Comma 2 2" xfId="17" xr:uid="{B95E26F7-C96C-447D-8EA4-52138647159E}"/>
    <cellStyle name="Comma0" xfId="2" xr:uid="{00000000-0005-0000-0000-000003000000}"/>
    <cellStyle name="Currency" xfId="3" builtinId="4"/>
    <cellStyle name="Currency 2" xfId="4" xr:uid="{00000000-0005-0000-0000-000005000000}"/>
    <cellStyle name="Normal" xfId="0" builtinId="0"/>
    <cellStyle name="Normal 10" xfId="10" xr:uid="{00000000-0005-0000-0000-000007000000}"/>
    <cellStyle name="Normal 2" xfId="5" xr:uid="{00000000-0005-0000-0000-000008000000}"/>
    <cellStyle name="Normal 2 2" xfId="12" xr:uid="{00000000-0005-0000-0000-000009000000}"/>
    <cellStyle name="Normal 2 3" xfId="13" xr:uid="{00000000-0005-0000-0000-00000A000000}"/>
    <cellStyle name="Normal 2 3 2" xfId="16" xr:uid="{C644FF06-1FD4-4FF6-A682-3D93D983C85C}"/>
    <cellStyle name="Normal 4" xfId="8" xr:uid="{00000000-0005-0000-0000-00000B000000}"/>
    <cellStyle name="Normal 4 2" xfId="15" xr:uid="{019EFDA7-A612-48EE-ADA3-C0F48418018E}"/>
    <cellStyle name="OPSKRIF" xfId="6" xr:uid="{00000000-0005-0000-0000-00000C000000}"/>
    <cellStyle name="or" xfId="9" xr:uid="{00000000-0005-0000-0000-00000D000000}"/>
    <cellStyle name="Per cent" xfId="7" builtinId="5"/>
  </cellStyles>
  <dxfs count="43">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colors>
    <mruColors>
      <color rgb="FFFF0066"/>
      <color rgb="FFFF99FF"/>
      <color rgb="FF33CC33"/>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Proj\1062_DOT_D1841%20Phase%201b\D1867%2020200311%20Estimate%20SAMPLE.xlsx" TargetMode="External"/><Relationship Id="rId1" Type="http://schemas.openxmlformats.org/officeDocument/2006/relationships/externalLinkPath" Target="/Proj/1062_DOT_D1841%20Phase%201b/D1867%2020200311%20Estimate%20SAMPLE.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Proj\D1841%20Phase%201B\Submission%2012%20-%20May%202025\Item%208.0%20-%20D1841%20Phase%201B%20Estimate%20BOQ%20(8.906km)%20May2025.xlsx" TargetMode="External"/><Relationship Id="rId1" Type="http://schemas.openxmlformats.org/officeDocument/2006/relationships/externalLinkPath" Target="/Proj/D1841%20Phase%201B/Submission%2012%20-%20May%202025/Item%208.0%20-%20D1841%20Phase%201B%20Estimate%20BOQ%20(8.906km)%20May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ome"/>
      <sheetName val="1.2"/>
      <sheetName val="1.3"/>
      <sheetName val="1.4"/>
      <sheetName val="1.5"/>
      <sheetName val="1.6"/>
      <sheetName val="1.7"/>
      <sheetName val="2.1"/>
      <sheetName val="3.1 "/>
      <sheetName val="4.1"/>
      <sheetName val="4.2"/>
      <sheetName val="4.4"/>
      <sheetName val="4.5"/>
      <sheetName val="5.1"/>
      <sheetName val="5.2"/>
      <sheetName val="5.3"/>
      <sheetName val="5.4"/>
      <sheetName val="8.1"/>
      <sheetName val="C9.1"/>
      <sheetName val="11.9"/>
      <sheetName val="20.1"/>
      <sheetName val="A"/>
      <sheetName val="Sch D"/>
      <sheetName val="D"/>
      <sheetName val="Sch E"/>
      <sheetName val="E"/>
      <sheetName val="Sch F"/>
      <sheetName val="F"/>
      <sheetName val="Summary"/>
      <sheetName val="Labour"/>
      <sheetName val="CPG"/>
      <sheetName val="1.3 (2)"/>
      <sheetName val="1.5 (2)"/>
      <sheetName val="3.1(2)"/>
      <sheetName val="C3.2"/>
      <sheetName val="C3.3"/>
      <sheetName val="C11.1"/>
      <sheetName val="C11.2"/>
      <sheetName val="C11.3"/>
      <sheetName val="C11.4"/>
      <sheetName val="C11.6"/>
      <sheetName val="C11.7 (2)"/>
      <sheetName val="C13.1 (km7.2) (Mozana)"/>
      <sheetName val="C13.2 (km7.2)  (Mozana)"/>
      <sheetName val="C13.3 (km7.2)  (Mozana) "/>
      <sheetName val="C13.4 (km7.2)  Mozana)"/>
      <sheetName val="C13.6 (km7.2)  (Mozana)"/>
      <sheetName val="C13.7 (km7.2)  (Mozana)"/>
      <sheetName val="C13.8 (km7.2)Mozana"/>
      <sheetName val="Relegated"/>
      <sheetName val="Sheet1"/>
      <sheetName val="Sheet3"/>
      <sheetName val="Sheet2"/>
    </sheetNames>
    <sheetDataSet>
      <sheetData sheetId="0">
        <row r="2">
          <cell r="C2" t="str">
            <v>Province of KwaZulu-Natal</v>
          </cell>
        </row>
        <row r="3">
          <cell r="C3" t="str">
            <v>Department of Transport</v>
          </cell>
        </row>
        <row r="5">
          <cell r="C5" t="str">
            <v>ZNT4087/19T</v>
          </cell>
        </row>
        <row r="6">
          <cell r="C6" t="str">
            <v>THE UPGRADE OF D1867 FROM GRAVEL TO BLACKTOP AT KM6.000 TO KM16.873 AND NEW MOZANA BRIDGE NO3518 IN ZULULAND DISTRICT UNDER EMPANGENI REGION.</v>
          </cell>
        </row>
        <row r="11">
          <cell r="C11">
            <v>44.79</v>
          </cell>
        </row>
        <row r="12">
          <cell r="J12">
            <v>38</v>
          </cell>
        </row>
        <row r="13">
          <cell r="C13">
            <v>403.11</v>
          </cell>
          <cell r="J13">
            <v>40</v>
          </cell>
        </row>
        <row r="14">
          <cell r="J14">
            <v>42</v>
          </cell>
        </row>
        <row r="15">
          <cell r="J15">
            <v>45</v>
          </cell>
        </row>
        <row r="16">
          <cell r="C16">
            <v>18</v>
          </cell>
          <cell r="J16">
            <v>46</v>
          </cell>
        </row>
        <row r="25">
          <cell r="C25">
            <v>9.1999999999999993</v>
          </cell>
        </row>
        <row r="27">
          <cell r="C27">
            <v>0.1</v>
          </cell>
        </row>
        <row r="38">
          <cell r="E38">
            <v>0.28999999999999998</v>
          </cell>
        </row>
        <row r="40">
          <cell r="E40">
            <v>8.6999999999999993</v>
          </cell>
        </row>
        <row r="41">
          <cell r="E41">
            <v>392</v>
          </cell>
        </row>
        <row r="42">
          <cell r="E42">
            <v>392</v>
          </cell>
        </row>
        <row r="44">
          <cell r="E44">
            <v>169</v>
          </cell>
        </row>
        <row r="46">
          <cell r="E46">
            <v>14.9</v>
          </cell>
        </row>
        <row r="51">
          <cell r="E51">
            <v>55</v>
          </cell>
        </row>
        <row r="52">
          <cell r="E52">
            <v>134</v>
          </cell>
        </row>
        <row r="53">
          <cell r="E53">
            <v>4.5</v>
          </cell>
        </row>
        <row r="54">
          <cell r="E54">
            <v>3.7</v>
          </cell>
        </row>
        <row r="58">
          <cell r="E58">
            <v>31.854857142857142</v>
          </cell>
        </row>
        <row r="60">
          <cell r="E60">
            <v>403</v>
          </cell>
        </row>
        <row r="61">
          <cell r="E61">
            <v>202</v>
          </cell>
        </row>
        <row r="62">
          <cell r="E62">
            <v>62</v>
          </cell>
        </row>
        <row r="63">
          <cell r="E63">
            <v>90</v>
          </cell>
        </row>
      </sheetData>
      <sheetData sheetId="1">
        <row r="1">
          <cell r="K1">
            <v>133036</v>
          </cell>
        </row>
      </sheetData>
      <sheetData sheetId="2">
        <row r="1">
          <cell r="K1">
            <v>556677</v>
          </cell>
        </row>
      </sheetData>
      <sheetData sheetId="3">
        <row r="1">
          <cell r="K1">
            <v>140075</v>
          </cell>
        </row>
      </sheetData>
      <sheetData sheetId="4">
        <row r="1">
          <cell r="K1">
            <v>2734230</v>
          </cell>
        </row>
      </sheetData>
      <sheetData sheetId="5">
        <row r="1">
          <cell r="K1">
            <v>83542.5</v>
          </cell>
        </row>
      </sheetData>
      <sheetData sheetId="6" refreshError="1"/>
      <sheetData sheetId="7" refreshError="1"/>
      <sheetData sheetId="8" refreshError="1"/>
      <sheetData sheetId="9" refreshError="1"/>
      <sheetData sheetId="10" refreshError="1"/>
      <sheetData sheetId="11">
        <row r="1">
          <cell r="K1">
            <v>3063075.9225000003</v>
          </cell>
        </row>
      </sheetData>
      <sheetData sheetId="12">
        <row r="1">
          <cell r="K1">
            <v>30000</v>
          </cell>
        </row>
      </sheetData>
      <sheetData sheetId="13" refreshError="1"/>
      <sheetData sheetId="14" refreshError="1"/>
      <sheetData sheetId="15" refreshError="1"/>
      <sheetData sheetId="16">
        <row r="1">
          <cell r="K1">
            <v>251310.70400000003</v>
          </cell>
        </row>
      </sheetData>
      <sheetData sheetId="17">
        <row r="1">
          <cell r="K1">
            <v>231883.12825000007</v>
          </cell>
        </row>
      </sheetData>
      <sheetData sheetId="18">
        <row r="1">
          <cell r="K1">
            <v>1560170</v>
          </cell>
        </row>
      </sheetData>
      <sheetData sheetId="19">
        <row r="1">
          <cell r="K1">
            <v>13750</v>
          </cell>
        </row>
      </sheetData>
      <sheetData sheetId="20">
        <row r="1">
          <cell r="K1">
            <v>90000</v>
          </cell>
        </row>
      </sheetData>
      <sheetData sheetId="21"/>
      <sheetData sheetId="22">
        <row r="1">
          <cell r="K1">
            <v>0</v>
          </cell>
        </row>
        <row r="6">
          <cell r="B6" t="str">
            <v>SCHEDULE D: DAYWORKS</v>
          </cell>
        </row>
        <row r="11">
          <cell r="B11" t="str">
            <v>C1.2.8</v>
          </cell>
          <cell r="C11" t="str">
            <v>Dayworks</v>
          </cell>
        </row>
      </sheetData>
      <sheetData sheetId="23" refreshError="1"/>
      <sheetData sheetId="24">
        <row r="1">
          <cell r="K1">
            <v>0</v>
          </cell>
        </row>
        <row r="11">
          <cell r="B11" t="str">
            <v>F1000</v>
          </cell>
        </row>
      </sheetData>
      <sheetData sheetId="25" refreshError="1"/>
      <sheetData sheetId="26">
        <row r="6">
          <cell r="B6" t="str">
            <v>SCHEDULE G: CONTRACT PARTICIPATION GOALS</v>
          </cell>
        </row>
      </sheetData>
      <sheetData sheetId="27" refreshError="1"/>
      <sheetData sheetId="28">
        <row r="13">
          <cell r="E13">
            <v>296386502.04000002</v>
          </cell>
        </row>
      </sheetData>
      <sheetData sheetId="29"/>
      <sheetData sheetId="30">
        <row r="9">
          <cell r="G9">
            <v>7412441.4222689997</v>
          </cell>
        </row>
      </sheetData>
      <sheetData sheetId="31">
        <row r="1">
          <cell r="K1">
            <v>1627067.17</v>
          </cell>
        </row>
      </sheetData>
      <sheetData sheetId="32" refreshError="1"/>
      <sheetData sheetId="33">
        <row r="1">
          <cell r="K1">
            <v>1562930</v>
          </cell>
        </row>
      </sheetData>
      <sheetData sheetId="34">
        <row r="1">
          <cell r="K1">
            <v>1644238</v>
          </cell>
        </row>
      </sheetData>
      <sheetData sheetId="35">
        <row r="1">
          <cell r="K1">
            <v>4320377</v>
          </cell>
        </row>
      </sheetData>
      <sheetData sheetId="36">
        <row r="1">
          <cell r="K1">
            <v>288951</v>
          </cell>
        </row>
      </sheetData>
      <sheetData sheetId="37"/>
      <sheetData sheetId="38"/>
      <sheetData sheetId="39"/>
      <sheetData sheetId="40">
        <row r="1">
          <cell r="K1">
            <v>26670</v>
          </cell>
        </row>
      </sheetData>
      <sheetData sheetId="41">
        <row r="1">
          <cell r="K1">
            <v>877980</v>
          </cell>
        </row>
      </sheetData>
      <sheetData sheetId="42">
        <row r="1">
          <cell r="K1">
            <v>68481</v>
          </cell>
        </row>
      </sheetData>
      <sheetData sheetId="43">
        <row r="1">
          <cell r="K1">
            <v>60180</v>
          </cell>
        </row>
      </sheetData>
      <sheetData sheetId="44">
        <row r="1">
          <cell r="K1">
            <v>161541</v>
          </cell>
        </row>
      </sheetData>
      <sheetData sheetId="45">
        <row r="1">
          <cell r="K1">
            <v>226065</v>
          </cell>
        </row>
      </sheetData>
      <sheetData sheetId="46">
        <row r="1">
          <cell r="K1">
            <v>8360</v>
          </cell>
        </row>
      </sheetData>
      <sheetData sheetId="47">
        <row r="1">
          <cell r="K1">
            <v>2334</v>
          </cell>
        </row>
      </sheetData>
      <sheetData sheetId="48">
        <row r="1">
          <cell r="K1">
            <v>7496</v>
          </cell>
        </row>
      </sheetData>
      <sheetData sheetId="49" refreshError="1"/>
      <sheetData sheetId="50" refreshError="1"/>
      <sheetData sheetId="51" refreshError="1"/>
      <sheetData sheetId="5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ome"/>
      <sheetName val="1.2"/>
      <sheetName val="1.3"/>
      <sheetName val="1.4"/>
      <sheetName val="1.5"/>
      <sheetName val="2.1"/>
      <sheetName val="4.4"/>
      <sheetName val="5.1"/>
      <sheetName val="5.2"/>
      <sheetName val="5.3"/>
      <sheetName val="5.4"/>
      <sheetName val="6.2"/>
      <sheetName val="8.1"/>
      <sheetName val="10.1"/>
      <sheetName val="11.9"/>
      <sheetName val="13.8"/>
      <sheetName val="20.1"/>
      <sheetName val="PCS1.2.11"/>
      <sheetName val="A"/>
      <sheetName val="Sch D"/>
      <sheetName val="D"/>
      <sheetName val="Sch E"/>
      <sheetName val="E"/>
      <sheetName val="Sch F"/>
      <sheetName val="F"/>
      <sheetName val="Sch G"/>
      <sheetName val="G"/>
      <sheetName val="Summary"/>
      <sheetName val="CPG"/>
      <sheetName val="Labour"/>
      <sheetName val="CPG SUMMARY"/>
      <sheetName val="1.3 (2)"/>
      <sheetName val="1.5 (2)"/>
      <sheetName val="1.6"/>
      <sheetName val="1.7"/>
      <sheetName val="3.1"/>
      <sheetName val="3.2"/>
      <sheetName val="3.3"/>
      <sheetName val="4.2"/>
      <sheetName val="11.1"/>
      <sheetName val="11.2"/>
      <sheetName val="11.3"/>
      <sheetName val="11.4"/>
      <sheetName val="11.6"/>
      <sheetName val="11.7"/>
      <sheetName val="11.8"/>
    </sheetNames>
    <sheetDataSet>
      <sheetData sheetId="0">
        <row r="2">
          <cell r="C2" t="str">
            <v>Province of KwaZulu-Natal</v>
          </cell>
        </row>
        <row r="3">
          <cell r="C3" t="str">
            <v>Department of Transport</v>
          </cell>
        </row>
        <row r="5">
          <cell r="C5" t="str">
            <v>ZNB02642/00000/00/HOD/INF/25/T</v>
          </cell>
        </row>
        <row r="6">
          <cell r="C6" t="str">
            <v>COMPLETION OF PARTLY CONSTRUCTED ROAD, PRISM, DRAINAGE, LAYERWORKS AND SURFACING ON DISTRICT ROAD 1841, KM 4.50 TO KM 10.24 IN THE EMPANGENI REGION.</v>
          </cell>
        </row>
        <row r="11">
          <cell r="C11">
            <v>44.79</v>
          </cell>
        </row>
        <row r="12">
          <cell r="J12">
            <v>38</v>
          </cell>
        </row>
        <row r="13">
          <cell r="C13">
            <v>403.11</v>
          </cell>
          <cell r="J13">
            <v>40</v>
          </cell>
        </row>
        <row r="14">
          <cell r="J14">
            <v>42</v>
          </cell>
        </row>
        <row r="15">
          <cell r="J15">
            <v>45</v>
          </cell>
        </row>
        <row r="25">
          <cell r="C25">
            <v>9.1999999999999993</v>
          </cell>
        </row>
        <row r="27">
          <cell r="C27">
            <v>0.1</v>
          </cell>
        </row>
        <row r="38">
          <cell r="E38">
            <v>0.28999999999999998</v>
          </cell>
        </row>
        <row r="40">
          <cell r="E40">
            <v>8.6999999999999993</v>
          </cell>
        </row>
        <row r="41">
          <cell r="E41">
            <v>392</v>
          </cell>
        </row>
        <row r="44">
          <cell r="E44">
            <v>169</v>
          </cell>
        </row>
        <row r="46">
          <cell r="E46">
            <v>14.9</v>
          </cell>
        </row>
        <row r="51">
          <cell r="E51">
            <v>55</v>
          </cell>
        </row>
        <row r="53">
          <cell r="E53">
            <v>4.5</v>
          </cell>
        </row>
        <row r="58">
          <cell r="E58">
            <v>31.854857142857142</v>
          </cell>
        </row>
        <row r="60">
          <cell r="E60">
            <v>403</v>
          </cell>
        </row>
        <row r="61">
          <cell r="E61">
            <v>202</v>
          </cell>
        </row>
        <row r="62">
          <cell r="E62">
            <v>62</v>
          </cell>
        </row>
        <row r="63">
          <cell r="E63">
            <v>90</v>
          </cell>
        </row>
      </sheetData>
      <sheetData sheetId="1">
        <row r="6">
          <cell r="B6" t="str">
            <v>SCHEDULE A: ROADWORKS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8">
    <tabColor rgb="FFFFFF00"/>
  </sheetPr>
  <dimension ref="A1:O90"/>
  <sheetViews>
    <sheetView showGridLines="0" tabSelected="1" view="pageBreakPreview" zoomScaleNormal="145" zoomScaleSheetLayoutView="100" zoomScalePageLayoutView="125" workbookViewId="0">
      <pane xSplit="5" ySplit="2" topLeftCell="F3" activePane="bottomRight" state="frozen"/>
      <selection activeCell="A120" sqref="A120:XFD120"/>
      <selection pane="topRight" activeCell="A120" sqref="A120:XFD120"/>
      <selection pane="bottomLeft" activeCell="A120" sqref="A120:XFD120"/>
      <selection pane="bottomRight" activeCell="M48" sqref="M48"/>
    </sheetView>
  </sheetViews>
  <sheetFormatPr defaultColWidth="8.81640625" defaultRowHeight="11.5" x14ac:dyDescent="0.25"/>
  <cols>
    <col min="1" max="1" width="1.1796875" style="80" customWidth="1"/>
    <col min="2" max="2" width="8.81640625" style="135" customWidth="1"/>
    <col min="3" max="3" width="41.1796875" style="82" customWidth="1"/>
    <col min="4" max="4" width="9" style="83" customWidth="1"/>
    <col min="5" max="5" width="4.453125" style="83" customWidth="1"/>
    <col min="6" max="6" width="11.6328125" style="83" customWidth="1"/>
    <col min="7" max="7" width="12.1796875" style="80" customWidth="1"/>
    <col min="8" max="8" width="17" style="84" customWidth="1"/>
    <col min="9" max="9" width="1.1796875" style="84" customWidth="1"/>
    <col min="10" max="10" width="13.54296875" style="601" customWidth="1"/>
    <col min="11" max="12" width="14.1796875" style="601" customWidth="1"/>
    <col min="13" max="13" width="14.1796875" style="602" customWidth="1"/>
    <col min="14" max="14" width="17.81640625" style="80" customWidth="1"/>
    <col min="15" max="17" width="8.81640625" style="80"/>
    <col min="18" max="18" width="8.81640625" style="80" customWidth="1"/>
    <col min="19" max="16384" width="8.81640625" style="80"/>
  </cols>
  <sheetData>
    <row r="1" spans="1:15" x14ac:dyDescent="0.25">
      <c r="A1" s="134"/>
      <c r="C1" s="82" t="s">
        <v>34</v>
      </c>
      <c r="F1" s="84" t="s">
        <v>49</v>
      </c>
      <c r="G1" s="82">
        <v>1</v>
      </c>
      <c r="H1" s="136">
        <f>MAX(H2:H116)</f>
        <v>1250000</v>
      </c>
      <c r="I1" s="137"/>
    </row>
    <row r="2" spans="1:15" x14ac:dyDescent="0.25">
      <c r="B2" s="462"/>
      <c r="C2" s="142"/>
      <c r="D2" s="142"/>
      <c r="E2" s="142"/>
      <c r="F2" s="142"/>
      <c r="G2" s="142"/>
      <c r="H2" s="142"/>
      <c r="J2" s="603"/>
      <c r="K2" s="603"/>
      <c r="L2" s="603"/>
      <c r="M2" s="603"/>
    </row>
    <row r="3" spans="1:15" x14ac:dyDescent="0.25">
      <c r="B3" s="156" t="s">
        <v>403</v>
      </c>
      <c r="F3" s="546" t="s">
        <v>404</v>
      </c>
      <c r="G3" s="546"/>
      <c r="H3" s="546"/>
    </row>
    <row r="4" spans="1:15" x14ac:dyDescent="0.25">
      <c r="B4" s="157" t="s">
        <v>32</v>
      </c>
    </row>
    <row r="5" spans="1:15" x14ac:dyDescent="0.25">
      <c r="B5" s="82"/>
    </row>
    <row r="6" spans="1:15" x14ac:dyDescent="0.25">
      <c r="B6" s="158" t="s">
        <v>18</v>
      </c>
      <c r="C6" s="139"/>
      <c r="D6" s="140"/>
      <c r="E6" s="140"/>
      <c r="F6" s="535" t="s">
        <v>371</v>
      </c>
      <c r="G6" s="535"/>
      <c r="H6" s="536"/>
      <c r="I6" s="141"/>
      <c r="J6" s="604"/>
      <c r="K6" s="604"/>
      <c r="L6" s="604"/>
      <c r="M6" s="605"/>
    </row>
    <row r="7" spans="1:15" ht="33" customHeight="1" x14ac:dyDescent="0.25">
      <c r="B7" s="537" t="s">
        <v>287</v>
      </c>
      <c r="C7" s="538"/>
      <c r="D7" s="538"/>
      <c r="E7" s="538"/>
      <c r="F7" s="538"/>
      <c r="G7" s="538"/>
      <c r="H7" s="539"/>
      <c r="I7" s="115"/>
      <c r="J7" s="606"/>
      <c r="K7" s="606"/>
      <c r="L7" s="606"/>
      <c r="M7" s="607"/>
    </row>
    <row r="8" spans="1:15" ht="8.15" customHeight="1" x14ac:dyDescent="0.25">
      <c r="B8" s="92"/>
      <c r="C8" s="172"/>
      <c r="D8" s="172"/>
      <c r="E8" s="172"/>
      <c r="F8" s="172"/>
      <c r="G8" s="172"/>
      <c r="H8" s="173"/>
      <c r="I8" s="115"/>
      <c r="J8" s="606"/>
      <c r="K8" s="606"/>
      <c r="L8" s="606"/>
      <c r="M8" s="607"/>
    </row>
    <row r="9" spans="1:15" s="142" customFormat="1" ht="20.149999999999999" customHeight="1" x14ac:dyDescent="0.25">
      <c r="B9" s="19" t="s">
        <v>0</v>
      </c>
      <c r="C9" s="18" t="s">
        <v>1</v>
      </c>
      <c r="D9" s="18" t="s">
        <v>2</v>
      </c>
      <c r="E9" s="18" t="s">
        <v>24</v>
      </c>
      <c r="F9" s="18" t="s">
        <v>3</v>
      </c>
      <c r="G9" s="18" t="s">
        <v>4</v>
      </c>
      <c r="H9" s="18" t="s">
        <v>5</v>
      </c>
      <c r="I9" s="42"/>
      <c r="J9" s="603"/>
      <c r="K9" s="603"/>
      <c r="L9" s="603"/>
      <c r="M9" s="608"/>
    </row>
    <row r="10" spans="1:15" x14ac:dyDescent="0.25">
      <c r="B10" s="33"/>
      <c r="C10" s="11"/>
      <c r="D10" s="12"/>
      <c r="E10" s="7"/>
      <c r="F10" s="12"/>
      <c r="G10" s="46"/>
      <c r="H10" s="47" t="str">
        <f>IF(D10="","",F10*G10)</f>
        <v/>
      </c>
      <c r="I10" s="66"/>
      <c r="J10" s="609"/>
      <c r="K10" s="610"/>
      <c r="L10" s="611"/>
      <c r="M10" s="196"/>
      <c r="N10" s="84"/>
      <c r="O10" s="138"/>
    </row>
    <row r="11" spans="1:15" x14ac:dyDescent="0.25">
      <c r="B11" s="457" t="s">
        <v>54</v>
      </c>
      <c r="C11" s="458" t="s">
        <v>55</v>
      </c>
      <c r="D11" s="12"/>
      <c r="E11" s="7"/>
      <c r="F11" s="12"/>
      <c r="G11" s="46"/>
      <c r="H11" s="47" t="str">
        <f t="shared" ref="H11:H83" si="0">IF(D11="","",F11*G11)</f>
        <v/>
      </c>
      <c r="I11" s="66"/>
      <c r="J11" s="609"/>
      <c r="K11" s="610"/>
      <c r="L11" s="611"/>
      <c r="M11" s="196"/>
    </row>
    <row r="12" spans="1:15" x14ac:dyDescent="0.25">
      <c r="B12" s="33"/>
      <c r="C12" s="11"/>
      <c r="D12" s="12"/>
      <c r="E12" s="7"/>
      <c r="F12" s="12"/>
      <c r="G12" s="46"/>
      <c r="H12" s="47" t="str">
        <f t="shared" si="0"/>
        <v/>
      </c>
      <c r="I12" s="66"/>
      <c r="J12" s="609"/>
      <c r="K12" s="610"/>
      <c r="L12" s="611"/>
      <c r="M12" s="196"/>
    </row>
    <row r="13" spans="1:15" x14ac:dyDescent="0.25">
      <c r="B13" s="20" t="s">
        <v>56</v>
      </c>
      <c r="C13" s="11" t="s">
        <v>57</v>
      </c>
      <c r="D13" s="12"/>
      <c r="E13" s="7"/>
      <c r="F13" s="12"/>
      <c r="G13" s="46"/>
      <c r="H13" s="47" t="str">
        <f t="shared" si="0"/>
        <v/>
      </c>
      <c r="I13" s="66"/>
      <c r="J13" s="609"/>
      <c r="K13" s="610"/>
      <c r="L13" s="611"/>
      <c r="M13" s="196"/>
    </row>
    <row r="14" spans="1:15" x14ac:dyDescent="0.25">
      <c r="B14" s="20"/>
      <c r="C14" s="11"/>
      <c r="D14" s="12"/>
      <c r="E14" s="7"/>
      <c r="F14" s="12"/>
      <c r="G14" s="46"/>
      <c r="H14" s="47" t="str">
        <f t="shared" si="0"/>
        <v/>
      </c>
      <c r="I14" s="66"/>
      <c r="J14" s="609"/>
      <c r="K14" s="610"/>
      <c r="L14" s="611"/>
      <c r="M14" s="196"/>
    </row>
    <row r="15" spans="1:15" ht="23" x14ac:dyDescent="0.25">
      <c r="B15" s="20" t="s">
        <v>58</v>
      </c>
      <c r="C15" s="11" t="s">
        <v>59</v>
      </c>
      <c r="D15" s="12" t="s">
        <v>28</v>
      </c>
      <c r="E15" s="7"/>
      <c r="F15" s="242">
        <v>12</v>
      </c>
      <c r="G15" s="591">
        <v>0</v>
      </c>
      <c r="H15" s="592">
        <f t="shared" si="0"/>
        <v>0</v>
      </c>
      <c r="I15" s="67"/>
      <c r="J15" s="610"/>
      <c r="K15" s="610"/>
      <c r="L15" s="611"/>
      <c r="M15" s="196"/>
    </row>
    <row r="16" spans="1:15" x14ac:dyDescent="0.25">
      <c r="B16" s="20"/>
      <c r="C16" s="11"/>
      <c r="D16" s="12"/>
      <c r="E16" s="7"/>
      <c r="F16" s="242"/>
      <c r="G16" s="48"/>
      <c r="H16" s="36"/>
      <c r="I16" s="67"/>
      <c r="J16" s="610"/>
      <c r="K16" s="610"/>
      <c r="L16" s="611"/>
      <c r="M16" s="196"/>
    </row>
    <row r="17" spans="2:13" x14ac:dyDescent="0.25">
      <c r="B17" s="20" t="s">
        <v>88</v>
      </c>
      <c r="C17" s="11" t="s">
        <v>89</v>
      </c>
      <c r="D17" s="12" t="s">
        <v>53</v>
      </c>
      <c r="E17" s="7"/>
      <c r="F17" s="242">
        <v>12</v>
      </c>
      <c r="G17" s="591">
        <v>0</v>
      </c>
      <c r="H17" s="592">
        <f t="shared" ref="H17" si="1">IF(D17="","",F17*G17)</f>
        <v>0</v>
      </c>
      <c r="I17" s="67"/>
      <c r="J17" s="610"/>
      <c r="K17" s="610"/>
      <c r="L17" s="611"/>
      <c r="M17" s="196"/>
    </row>
    <row r="18" spans="2:13" x14ac:dyDescent="0.25">
      <c r="B18" s="20"/>
      <c r="C18" s="11"/>
      <c r="D18" s="12"/>
      <c r="E18" s="7"/>
      <c r="F18" s="242"/>
      <c r="G18" s="48"/>
      <c r="H18" s="36"/>
      <c r="I18" s="67"/>
      <c r="J18" s="610"/>
      <c r="K18" s="610"/>
      <c r="L18" s="611"/>
      <c r="M18" s="196"/>
    </row>
    <row r="19" spans="2:13" x14ac:dyDescent="0.25">
      <c r="B19" s="20"/>
      <c r="C19" s="11"/>
      <c r="D19" s="12"/>
      <c r="E19" s="7"/>
      <c r="F19" s="242"/>
      <c r="G19" s="48"/>
      <c r="H19" s="36" t="str">
        <f t="shared" si="0"/>
        <v/>
      </c>
      <c r="I19" s="67"/>
      <c r="J19" s="610"/>
      <c r="K19" s="610"/>
      <c r="L19" s="611"/>
      <c r="M19" s="196"/>
    </row>
    <row r="20" spans="2:13" x14ac:dyDescent="0.25">
      <c r="B20" s="20" t="s">
        <v>91</v>
      </c>
      <c r="C20" s="11" t="s">
        <v>90</v>
      </c>
      <c r="D20" s="12"/>
      <c r="E20" s="7"/>
      <c r="F20" s="242"/>
      <c r="G20" s="48"/>
      <c r="H20" s="36"/>
      <c r="I20" s="67"/>
      <c r="J20" s="610"/>
      <c r="K20" s="610"/>
      <c r="L20" s="611"/>
      <c r="M20" s="196"/>
    </row>
    <row r="21" spans="2:13" x14ac:dyDescent="0.25">
      <c r="B21" s="20"/>
      <c r="C21" s="11"/>
      <c r="D21" s="12"/>
      <c r="E21" s="7"/>
      <c r="F21" s="242"/>
      <c r="G21" s="48"/>
      <c r="H21" s="36"/>
      <c r="I21" s="67"/>
      <c r="J21" s="610"/>
      <c r="K21" s="610"/>
      <c r="L21" s="611"/>
      <c r="M21" s="196"/>
    </row>
    <row r="22" spans="2:13" x14ac:dyDescent="0.25">
      <c r="B22" s="20" t="s">
        <v>93</v>
      </c>
      <c r="C22" s="11" t="s">
        <v>92</v>
      </c>
      <c r="D22" s="12" t="s">
        <v>100</v>
      </c>
      <c r="E22" s="7" t="s">
        <v>24</v>
      </c>
      <c r="F22" s="242">
        <v>1</v>
      </c>
      <c r="G22" s="591">
        <v>0</v>
      </c>
      <c r="H22" s="592">
        <f t="shared" ref="H22" si="2">IF(D22="","",F22*G22)</f>
        <v>0</v>
      </c>
      <c r="I22" s="67"/>
      <c r="J22" s="610"/>
      <c r="K22" s="610"/>
      <c r="L22" s="611"/>
      <c r="M22" s="196"/>
    </row>
    <row r="23" spans="2:13" x14ac:dyDescent="0.25">
      <c r="B23" s="20"/>
      <c r="C23" s="11"/>
      <c r="D23" s="12"/>
      <c r="E23" s="7"/>
      <c r="F23" s="242"/>
      <c r="G23" s="48"/>
      <c r="H23" s="36"/>
      <c r="I23" s="67"/>
      <c r="J23" s="610"/>
      <c r="K23" s="610"/>
      <c r="L23" s="611"/>
      <c r="M23" s="196"/>
    </row>
    <row r="24" spans="2:13" x14ac:dyDescent="0.25">
      <c r="B24" s="20" t="s">
        <v>94</v>
      </c>
      <c r="C24" s="11" t="s">
        <v>95</v>
      </c>
      <c r="D24" s="12" t="s">
        <v>100</v>
      </c>
      <c r="E24" s="7" t="s">
        <v>24</v>
      </c>
      <c r="F24" s="242">
        <v>1</v>
      </c>
      <c r="G24" s="591">
        <v>0</v>
      </c>
      <c r="H24" s="592">
        <f t="shared" ref="H24" si="3">IF(D24="","",F24*G24)</f>
        <v>0</v>
      </c>
      <c r="I24" s="67"/>
      <c r="J24" s="610"/>
      <c r="K24" s="610"/>
      <c r="L24" s="611"/>
      <c r="M24" s="196"/>
    </row>
    <row r="25" spans="2:13" x14ac:dyDescent="0.25">
      <c r="B25" s="20"/>
      <c r="C25" s="11"/>
      <c r="D25" s="12"/>
      <c r="E25" s="7"/>
      <c r="F25" s="242"/>
      <c r="G25" s="48"/>
      <c r="H25" s="36"/>
      <c r="I25" s="67"/>
      <c r="J25" s="610"/>
      <c r="K25" s="610"/>
      <c r="L25" s="611"/>
      <c r="M25" s="196"/>
    </row>
    <row r="26" spans="2:13" ht="23" x14ac:dyDescent="0.25">
      <c r="B26" s="20" t="s">
        <v>96</v>
      </c>
      <c r="C26" s="11" t="s">
        <v>97</v>
      </c>
      <c r="D26" s="12" t="s">
        <v>53</v>
      </c>
      <c r="E26" s="7"/>
      <c r="F26" s="242">
        <v>12</v>
      </c>
      <c r="G26" s="591">
        <v>0</v>
      </c>
      <c r="H26" s="592">
        <f t="shared" ref="H26" si="4">IF(D26="","",F26*G26)</f>
        <v>0</v>
      </c>
      <c r="I26" s="67"/>
      <c r="J26" s="610"/>
      <c r="K26" s="610"/>
      <c r="L26" s="611"/>
      <c r="M26" s="196"/>
    </row>
    <row r="27" spans="2:13" x14ac:dyDescent="0.25">
      <c r="B27" s="20"/>
      <c r="C27" s="11"/>
      <c r="D27" s="12"/>
      <c r="E27" s="7"/>
      <c r="F27" s="242"/>
      <c r="G27" s="48"/>
      <c r="H27" s="36"/>
      <c r="I27" s="67"/>
      <c r="J27" s="610"/>
      <c r="K27" s="610"/>
      <c r="L27" s="611"/>
      <c r="M27" s="196"/>
    </row>
    <row r="28" spans="2:13" x14ac:dyDescent="0.25">
      <c r="B28" s="20" t="s">
        <v>175</v>
      </c>
      <c r="C28" s="11" t="s">
        <v>176</v>
      </c>
      <c r="D28" s="12" t="s">
        <v>53</v>
      </c>
      <c r="E28" s="7"/>
      <c r="F28" s="242">
        <v>12</v>
      </c>
      <c r="G28" s="591">
        <v>0</v>
      </c>
      <c r="H28" s="592">
        <f t="shared" ref="H28" si="5">IF(D28="","",F28*G28)</f>
        <v>0</v>
      </c>
      <c r="I28" s="67"/>
      <c r="J28" s="610"/>
      <c r="K28" s="610"/>
      <c r="L28" s="611"/>
      <c r="M28" s="196"/>
    </row>
    <row r="29" spans="2:13" x14ac:dyDescent="0.25">
      <c r="B29" s="241"/>
      <c r="C29" s="240"/>
      <c r="D29" s="12"/>
      <c r="E29" s="7"/>
      <c r="F29" s="242"/>
      <c r="G29" s="48"/>
      <c r="H29" s="36"/>
      <c r="I29" s="67"/>
      <c r="J29" s="610"/>
      <c r="K29" s="610"/>
      <c r="L29" s="611"/>
      <c r="M29" s="196"/>
    </row>
    <row r="30" spans="2:13" x14ac:dyDescent="0.25">
      <c r="B30" s="20"/>
      <c r="C30" s="11"/>
      <c r="D30" s="12"/>
      <c r="E30" s="7"/>
      <c r="F30" s="468"/>
      <c r="G30" s="48"/>
      <c r="H30" s="36"/>
      <c r="I30" s="67"/>
      <c r="J30" s="610"/>
      <c r="K30" s="610"/>
      <c r="L30" s="611"/>
      <c r="M30" s="196"/>
    </row>
    <row r="31" spans="2:13" ht="34.5" x14ac:dyDescent="0.25">
      <c r="B31" s="20" t="s">
        <v>98</v>
      </c>
      <c r="C31" s="11" t="s">
        <v>99</v>
      </c>
      <c r="D31" s="12"/>
      <c r="E31" s="7"/>
      <c r="F31" s="468"/>
      <c r="G31" s="48"/>
      <c r="H31" s="36"/>
      <c r="I31" s="67"/>
      <c r="J31" s="610"/>
      <c r="K31" s="610"/>
      <c r="L31" s="611"/>
      <c r="M31" s="196"/>
    </row>
    <row r="32" spans="2:13" x14ac:dyDescent="0.25">
      <c r="B32" s="20"/>
      <c r="C32" s="11"/>
      <c r="D32" s="12"/>
      <c r="E32" s="7"/>
      <c r="F32" s="468"/>
      <c r="G32" s="46"/>
      <c r="H32" s="36"/>
      <c r="I32" s="66"/>
      <c r="J32" s="610"/>
      <c r="K32" s="610"/>
      <c r="L32" s="611"/>
      <c r="M32" s="196"/>
    </row>
    <row r="33" spans="2:14" x14ac:dyDescent="0.25">
      <c r="B33" s="20" t="s">
        <v>60</v>
      </c>
      <c r="C33" s="11" t="s">
        <v>61</v>
      </c>
      <c r="D33" s="12" t="s">
        <v>12</v>
      </c>
      <c r="E33" s="7" t="s">
        <v>24</v>
      </c>
      <c r="F33" s="469">
        <f>((6000*5)*2)/10000</f>
        <v>6</v>
      </c>
      <c r="G33" s="591">
        <v>0</v>
      </c>
      <c r="H33" s="592">
        <f t="shared" ref="H33" si="6">IF(D33="","",F33*G33)</f>
        <v>0</v>
      </c>
      <c r="I33" s="66"/>
      <c r="J33" s="610"/>
      <c r="K33" s="610"/>
      <c r="L33" s="611"/>
      <c r="M33" s="196"/>
    </row>
    <row r="34" spans="2:14" x14ac:dyDescent="0.25">
      <c r="B34" s="20"/>
      <c r="C34" s="11"/>
      <c r="D34" s="12"/>
      <c r="E34" s="7"/>
      <c r="F34" s="468"/>
      <c r="G34" s="237"/>
      <c r="H34" s="50"/>
      <c r="I34" s="68"/>
      <c r="J34" s="610"/>
      <c r="K34" s="610"/>
      <c r="L34" s="611"/>
      <c r="M34" s="196"/>
    </row>
    <row r="35" spans="2:14" x14ac:dyDescent="0.25">
      <c r="B35" s="33" t="s">
        <v>62</v>
      </c>
      <c r="C35" s="29" t="s">
        <v>63</v>
      </c>
      <c r="D35" s="226" t="s">
        <v>10</v>
      </c>
      <c r="E35" s="7" t="s">
        <v>24</v>
      </c>
      <c r="F35" s="468">
        <f>7.5*2</f>
        <v>15</v>
      </c>
      <c r="G35" s="591">
        <v>0</v>
      </c>
      <c r="H35" s="592">
        <f t="shared" ref="H35" si="7">IF(D35="","",F35*G35)</f>
        <v>0</v>
      </c>
      <c r="I35" s="69"/>
      <c r="J35" s="610"/>
      <c r="K35" s="610"/>
      <c r="L35" s="611"/>
      <c r="M35" s="196"/>
    </row>
    <row r="36" spans="2:14" x14ac:dyDescent="0.25">
      <c r="B36" s="20"/>
      <c r="C36" s="45"/>
      <c r="D36" s="226"/>
      <c r="E36" s="51"/>
      <c r="F36" s="468"/>
      <c r="G36" s="261"/>
      <c r="H36" s="52"/>
      <c r="I36" s="69"/>
      <c r="J36" s="610"/>
      <c r="K36" s="610"/>
      <c r="L36" s="611"/>
      <c r="M36" s="196"/>
    </row>
    <row r="37" spans="2:14" x14ac:dyDescent="0.25">
      <c r="B37" s="20" t="s">
        <v>177</v>
      </c>
      <c r="C37" s="45" t="s">
        <v>178</v>
      </c>
      <c r="D37" s="226" t="s">
        <v>11</v>
      </c>
      <c r="E37" s="7" t="s">
        <v>24</v>
      </c>
      <c r="F37" s="468">
        <v>200</v>
      </c>
      <c r="G37" s="591">
        <v>0</v>
      </c>
      <c r="H37" s="592">
        <f t="shared" ref="H37" si="8">IF(D37="","",F37*G37)</f>
        <v>0</v>
      </c>
      <c r="I37" s="69"/>
      <c r="J37" s="610"/>
      <c r="K37" s="610"/>
      <c r="L37" s="611"/>
      <c r="M37" s="196"/>
    </row>
    <row r="38" spans="2:14" x14ac:dyDescent="0.25">
      <c r="B38" s="20"/>
      <c r="C38" s="45"/>
      <c r="D38" s="226"/>
      <c r="E38" s="51"/>
      <c r="F38" s="242"/>
      <c r="G38" s="261"/>
      <c r="H38" s="36"/>
      <c r="I38" s="69"/>
      <c r="J38" s="610"/>
      <c r="K38" s="610"/>
      <c r="L38" s="611"/>
      <c r="M38" s="196"/>
    </row>
    <row r="39" spans="2:14" ht="23" x14ac:dyDescent="0.25">
      <c r="B39" s="20" t="s">
        <v>179</v>
      </c>
      <c r="C39" s="29" t="s">
        <v>180</v>
      </c>
      <c r="D39" s="226" t="s">
        <v>10</v>
      </c>
      <c r="E39" s="51"/>
      <c r="F39" s="242">
        <f>7.5*2</f>
        <v>15</v>
      </c>
      <c r="G39" s="591">
        <v>0</v>
      </c>
      <c r="H39" s="592">
        <f t="shared" ref="H39" si="9">IF(D39="","",F39*G39)</f>
        <v>0</v>
      </c>
      <c r="I39" s="69"/>
      <c r="J39" s="610"/>
      <c r="K39" s="610"/>
      <c r="L39" s="611"/>
      <c r="M39" s="196"/>
    </row>
    <row r="40" spans="2:14" x14ac:dyDescent="0.25">
      <c r="B40" s="20"/>
      <c r="C40" s="45"/>
      <c r="D40" s="226"/>
      <c r="E40" s="51"/>
      <c r="F40" s="242"/>
      <c r="G40" s="261"/>
      <c r="H40" s="36"/>
      <c r="I40" s="69"/>
      <c r="J40" s="610"/>
      <c r="K40" s="610"/>
      <c r="L40" s="611"/>
      <c r="M40" s="196"/>
    </row>
    <row r="41" spans="2:14" ht="23" x14ac:dyDescent="0.25">
      <c r="B41" s="20" t="s">
        <v>181</v>
      </c>
      <c r="C41" s="29" t="s">
        <v>182</v>
      </c>
      <c r="D41" s="226" t="s">
        <v>43</v>
      </c>
      <c r="E41" s="12" t="s">
        <v>24</v>
      </c>
      <c r="F41" s="242">
        <f>40*40</f>
        <v>1600</v>
      </c>
      <c r="G41" s="591">
        <v>0</v>
      </c>
      <c r="H41" s="592">
        <f t="shared" ref="H41" si="10">IF(D41="","",F41*G41)</f>
        <v>0</v>
      </c>
      <c r="I41" s="69"/>
      <c r="J41" s="610"/>
      <c r="K41" s="610"/>
      <c r="L41" s="611"/>
      <c r="M41" s="196"/>
    </row>
    <row r="42" spans="2:14" x14ac:dyDescent="0.25">
      <c r="B42" s="20"/>
      <c r="C42" s="45"/>
      <c r="D42" s="226"/>
      <c r="E42" s="51"/>
      <c r="F42" s="242"/>
      <c r="G42" s="261"/>
      <c r="H42" s="36" t="str">
        <f>IF(D42="","",F42*G42)</f>
        <v/>
      </c>
      <c r="I42" s="69"/>
      <c r="J42" s="610"/>
      <c r="K42" s="610"/>
      <c r="L42" s="611"/>
      <c r="M42" s="196"/>
    </row>
    <row r="43" spans="2:14" ht="23" x14ac:dyDescent="0.25">
      <c r="B43" s="33" t="s">
        <v>64</v>
      </c>
      <c r="C43" s="11" t="s">
        <v>65</v>
      </c>
      <c r="D43" s="12" t="s">
        <v>66</v>
      </c>
      <c r="E43" s="12" t="s">
        <v>24</v>
      </c>
      <c r="F43" s="309">
        <v>500000</v>
      </c>
      <c r="G43" s="242">
        <v>1</v>
      </c>
      <c r="H43" s="534">
        <f t="shared" si="0"/>
        <v>500000</v>
      </c>
      <c r="I43" s="66"/>
      <c r="J43" s="610"/>
      <c r="K43" s="610"/>
      <c r="L43" s="611"/>
      <c r="M43" s="196"/>
    </row>
    <row r="44" spans="2:14" x14ac:dyDescent="0.25">
      <c r="B44" s="20"/>
      <c r="C44" s="11"/>
      <c r="D44" s="12"/>
      <c r="E44" s="7"/>
      <c r="F44" s="242"/>
      <c r="G44" s="46"/>
      <c r="H44" s="47" t="str">
        <f t="shared" si="0"/>
        <v/>
      </c>
      <c r="I44" s="66"/>
      <c r="J44" s="610"/>
      <c r="K44" s="610"/>
      <c r="L44" s="611"/>
      <c r="M44" s="196"/>
    </row>
    <row r="45" spans="2:14" ht="23" x14ac:dyDescent="0.25">
      <c r="B45" s="33" t="s">
        <v>67</v>
      </c>
      <c r="C45" s="11" t="s">
        <v>240</v>
      </c>
      <c r="D45" s="12" t="s">
        <v>6</v>
      </c>
      <c r="E45" s="7"/>
      <c r="F45" s="262">
        <f>H43</f>
        <v>500000</v>
      </c>
      <c r="G45" s="593">
        <v>0</v>
      </c>
      <c r="H45" s="592">
        <f t="shared" si="0"/>
        <v>0</v>
      </c>
      <c r="I45" s="67"/>
      <c r="J45" s="610"/>
      <c r="K45" s="610"/>
      <c r="L45" s="611"/>
      <c r="M45" s="196"/>
    </row>
    <row r="46" spans="2:14" x14ac:dyDescent="0.25">
      <c r="B46" s="33"/>
      <c r="C46" s="11"/>
      <c r="D46" s="12"/>
      <c r="E46" s="7"/>
      <c r="F46" s="242"/>
      <c r="G46" s="227"/>
      <c r="H46" s="36"/>
      <c r="I46" s="67"/>
      <c r="J46" s="610"/>
      <c r="K46" s="610"/>
      <c r="L46" s="611"/>
      <c r="M46" s="196"/>
    </row>
    <row r="47" spans="2:14" x14ac:dyDescent="0.25">
      <c r="B47" s="20"/>
      <c r="C47" s="11"/>
      <c r="D47" s="12"/>
      <c r="E47" s="7"/>
      <c r="F47" s="242"/>
      <c r="G47" s="48"/>
      <c r="H47" s="47"/>
      <c r="I47" s="66"/>
      <c r="J47" s="610"/>
      <c r="K47" s="610"/>
      <c r="L47" s="611"/>
      <c r="M47" s="196"/>
    </row>
    <row r="48" spans="2:14" x14ac:dyDescent="0.25">
      <c r="B48" s="20" t="s">
        <v>68</v>
      </c>
      <c r="C48" s="11" t="s">
        <v>69</v>
      </c>
      <c r="D48" s="12" t="s">
        <v>8</v>
      </c>
      <c r="E48" s="7"/>
      <c r="F48" s="12">
        <v>12</v>
      </c>
      <c r="G48" s="591">
        <v>0</v>
      </c>
      <c r="H48" s="592">
        <f t="shared" ref="H48" si="11">IF(D48="","",F48*G48)</f>
        <v>0</v>
      </c>
      <c r="I48" s="66"/>
      <c r="J48" s="610"/>
      <c r="K48" s="610"/>
      <c r="L48" s="611"/>
      <c r="M48" s="196"/>
      <c r="N48" s="84"/>
    </row>
    <row r="49" spans="2:14" x14ac:dyDescent="0.25">
      <c r="B49" s="20"/>
      <c r="C49" s="11"/>
      <c r="D49" s="12"/>
      <c r="E49" s="7"/>
      <c r="F49" s="12"/>
      <c r="G49" s="48"/>
      <c r="H49" s="47"/>
      <c r="I49" s="66"/>
      <c r="J49" s="610"/>
      <c r="K49" s="610"/>
      <c r="L49" s="611"/>
      <c r="M49" s="196"/>
      <c r="N49" s="84"/>
    </row>
    <row r="50" spans="2:14" x14ac:dyDescent="0.25">
      <c r="B50" s="20"/>
      <c r="C50" s="11"/>
      <c r="D50" s="12"/>
      <c r="E50" s="7"/>
      <c r="F50" s="242"/>
      <c r="G50" s="49"/>
      <c r="H50" s="47"/>
      <c r="I50" s="66"/>
      <c r="J50" s="610"/>
      <c r="K50" s="610"/>
      <c r="L50" s="611"/>
      <c r="M50" s="196"/>
      <c r="N50" s="84"/>
    </row>
    <row r="51" spans="2:14" x14ac:dyDescent="0.25">
      <c r="B51" s="20" t="s">
        <v>70</v>
      </c>
      <c r="C51" s="11" t="s">
        <v>71</v>
      </c>
      <c r="D51" s="12"/>
      <c r="E51" s="7"/>
      <c r="F51" s="242"/>
      <c r="G51" s="49"/>
      <c r="H51" s="36"/>
      <c r="I51" s="67"/>
      <c r="J51" s="610"/>
      <c r="K51" s="610"/>
      <c r="L51" s="611"/>
      <c r="M51" s="196"/>
      <c r="N51" s="84"/>
    </row>
    <row r="52" spans="2:14" x14ac:dyDescent="0.25">
      <c r="B52" s="20"/>
      <c r="C52" s="11"/>
      <c r="D52" s="12"/>
      <c r="E52" s="7"/>
      <c r="F52" s="242"/>
      <c r="G52" s="49"/>
      <c r="H52" s="36"/>
      <c r="I52" s="66"/>
      <c r="J52" s="610"/>
      <c r="K52" s="610"/>
      <c r="L52" s="611"/>
      <c r="M52" s="196"/>
      <c r="N52" s="84"/>
    </row>
    <row r="53" spans="2:14" x14ac:dyDescent="0.25">
      <c r="B53" s="20" t="s">
        <v>72</v>
      </c>
      <c r="C53" s="11" t="s">
        <v>73</v>
      </c>
      <c r="D53" s="12" t="s">
        <v>183</v>
      </c>
      <c r="E53" s="7" t="s">
        <v>24</v>
      </c>
      <c r="F53" s="242">
        <v>1</v>
      </c>
      <c r="G53" s="591">
        <v>0</v>
      </c>
      <c r="H53" s="592">
        <f t="shared" ref="H53" si="12">IF(D53="","",F53*G53)</f>
        <v>0</v>
      </c>
      <c r="I53" s="66"/>
      <c r="J53" s="610"/>
      <c r="K53" s="610"/>
      <c r="L53" s="611"/>
      <c r="M53" s="196"/>
    </row>
    <row r="54" spans="2:14" x14ac:dyDescent="0.25">
      <c r="B54" s="20"/>
      <c r="C54" s="11"/>
      <c r="D54" s="12"/>
      <c r="E54" s="7"/>
      <c r="F54" s="242"/>
      <c r="G54" s="237"/>
      <c r="H54" s="237"/>
      <c r="I54" s="66"/>
      <c r="J54" s="610"/>
      <c r="K54" s="610"/>
      <c r="L54" s="611"/>
      <c r="M54" s="196"/>
    </row>
    <row r="55" spans="2:14" x14ac:dyDescent="0.25">
      <c r="B55" s="20" t="s">
        <v>74</v>
      </c>
      <c r="C55" s="11" t="s">
        <v>75</v>
      </c>
      <c r="D55" s="12" t="s">
        <v>53</v>
      </c>
      <c r="E55" s="7"/>
      <c r="F55" s="242">
        <v>12</v>
      </c>
      <c r="G55" s="591">
        <v>0</v>
      </c>
      <c r="H55" s="592">
        <f t="shared" ref="H55" si="13">IF(D55="","",F55*G55)</f>
        <v>0</v>
      </c>
      <c r="I55" s="66"/>
      <c r="J55" s="610"/>
      <c r="K55" s="610"/>
      <c r="L55" s="611"/>
      <c r="M55" s="196"/>
    </row>
    <row r="56" spans="2:14" x14ac:dyDescent="0.25">
      <c r="B56" s="20"/>
      <c r="C56" s="11"/>
      <c r="D56" s="12"/>
      <c r="E56" s="7"/>
      <c r="F56" s="242"/>
      <c r="G56" s="223"/>
      <c r="H56" s="36"/>
      <c r="I56" s="66"/>
      <c r="J56" s="610"/>
      <c r="K56" s="610"/>
      <c r="L56" s="611"/>
      <c r="M56" s="196"/>
    </row>
    <row r="57" spans="2:14" x14ac:dyDescent="0.25">
      <c r="B57" s="20"/>
      <c r="C57" s="11"/>
      <c r="D57" s="12"/>
      <c r="E57" s="7"/>
      <c r="F57" s="242"/>
      <c r="G57" s="49"/>
      <c r="H57" s="36"/>
      <c r="I57" s="66"/>
      <c r="J57" s="610"/>
      <c r="K57" s="610"/>
      <c r="L57" s="611"/>
      <c r="M57" s="196"/>
    </row>
    <row r="58" spans="2:14" x14ac:dyDescent="0.25">
      <c r="B58" s="20" t="s">
        <v>76</v>
      </c>
      <c r="C58" s="11" t="s">
        <v>77</v>
      </c>
      <c r="D58" s="12"/>
      <c r="E58" s="7"/>
      <c r="F58" s="242"/>
      <c r="G58" s="49"/>
      <c r="H58" s="36"/>
      <c r="I58" s="66"/>
      <c r="J58" s="610"/>
      <c r="K58" s="610"/>
      <c r="L58" s="611"/>
      <c r="M58" s="196"/>
    </row>
    <row r="59" spans="2:14" x14ac:dyDescent="0.25">
      <c r="B59" s="20"/>
      <c r="C59" s="11"/>
      <c r="D59" s="12"/>
      <c r="E59" s="7"/>
      <c r="F59" s="242"/>
      <c r="G59" s="49"/>
      <c r="H59" s="36"/>
      <c r="I59" s="66"/>
      <c r="J59" s="610"/>
      <c r="K59" s="610"/>
      <c r="L59" s="611"/>
      <c r="M59" s="196"/>
    </row>
    <row r="60" spans="2:14" x14ac:dyDescent="0.25">
      <c r="B60" s="20" t="s">
        <v>78</v>
      </c>
      <c r="C60" s="11" t="s">
        <v>79</v>
      </c>
      <c r="D60" s="12" t="s">
        <v>9</v>
      </c>
      <c r="E60" s="7" t="s">
        <v>24</v>
      </c>
      <c r="F60" s="242">
        <v>50</v>
      </c>
      <c r="G60" s="591">
        <v>0</v>
      </c>
      <c r="H60" s="592">
        <f t="shared" ref="H60" si="14">IF(D60="","",F60*G60)</f>
        <v>0</v>
      </c>
      <c r="I60" s="66"/>
      <c r="J60" s="610"/>
      <c r="K60" s="610"/>
      <c r="L60" s="611"/>
      <c r="M60" s="196"/>
    </row>
    <row r="61" spans="2:14" x14ac:dyDescent="0.25">
      <c r="B61" s="20"/>
      <c r="C61" s="11"/>
      <c r="D61" s="12"/>
      <c r="E61" s="7"/>
      <c r="F61" s="242"/>
      <c r="G61" s="237"/>
      <c r="H61" s="237"/>
      <c r="I61" s="66"/>
      <c r="J61" s="610"/>
      <c r="K61" s="610"/>
      <c r="L61" s="611"/>
      <c r="M61" s="196"/>
    </row>
    <row r="62" spans="2:14" x14ac:dyDescent="0.25">
      <c r="B62" s="20" t="s">
        <v>80</v>
      </c>
      <c r="C62" s="11" t="s">
        <v>81</v>
      </c>
      <c r="D62" s="12" t="s">
        <v>66</v>
      </c>
      <c r="E62" s="7"/>
      <c r="F62" s="237">
        <v>500000</v>
      </c>
      <c r="G62" s="242">
        <v>1</v>
      </c>
      <c r="H62" s="237">
        <f t="shared" ref="H62:H65" si="15">IF(D62="","",F62*G62)</f>
        <v>500000</v>
      </c>
      <c r="I62" s="66"/>
      <c r="J62" s="610"/>
      <c r="K62" s="610"/>
      <c r="L62" s="611"/>
      <c r="M62" s="196"/>
    </row>
    <row r="63" spans="2:14" x14ac:dyDescent="0.25">
      <c r="B63" s="20"/>
      <c r="C63" s="11"/>
      <c r="D63" s="12"/>
      <c r="E63" s="7"/>
      <c r="F63" s="12"/>
      <c r="G63" s="48"/>
      <c r="H63" s="47" t="str">
        <f t="shared" si="15"/>
        <v/>
      </c>
      <c r="I63" s="66"/>
      <c r="J63" s="610"/>
      <c r="K63" s="610"/>
      <c r="L63" s="611"/>
      <c r="M63" s="196"/>
    </row>
    <row r="64" spans="2:14" ht="23" x14ac:dyDescent="0.25">
      <c r="B64" s="20" t="s">
        <v>82</v>
      </c>
      <c r="C64" s="11" t="s">
        <v>83</v>
      </c>
      <c r="D64" s="245" t="s">
        <v>6</v>
      </c>
      <c r="E64" s="51"/>
      <c r="F64" s="263">
        <f>H62</f>
        <v>500000</v>
      </c>
      <c r="G64" s="593">
        <v>0</v>
      </c>
      <c r="H64" s="592">
        <f t="shared" si="15"/>
        <v>0</v>
      </c>
      <c r="I64" s="69"/>
      <c r="J64" s="610"/>
      <c r="K64" s="610"/>
      <c r="L64" s="611"/>
      <c r="M64" s="196"/>
    </row>
    <row r="65" spans="2:13" x14ac:dyDescent="0.25">
      <c r="B65" s="20"/>
      <c r="C65" s="11"/>
      <c r="D65" s="245"/>
      <c r="E65" s="51"/>
      <c r="F65" s="243"/>
      <c r="G65" s="227"/>
      <c r="H65" s="36" t="str">
        <f t="shared" si="15"/>
        <v/>
      </c>
      <c r="I65" s="69"/>
      <c r="J65" s="610"/>
      <c r="K65" s="610"/>
      <c r="L65" s="611"/>
      <c r="M65" s="196"/>
    </row>
    <row r="66" spans="2:13" ht="28.5" customHeight="1" x14ac:dyDescent="0.25">
      <c r="B66" s="528" t="s">
        <v>284</v>
      </c>
      <c r="C66" s="547" t="str">
        <f>"TOTAL CARRIED FORWARD"&amp;IF(H66=H$1," TO SUMMARY (Page C"&amp;Page_A&amp;")","")</f>
        <v>TOTAL CARRIED FORWARD</v>
      </c>
      <c r="D66" s="547"/>
      <c r="E66" s="547"/>
      <c r="F66" s="547"/>
      <c r="G66" s="547"/>
      <c r="H66" s="594">
        <f>SUM(H15:H65)</f>
        <v>1000000</v>
      </c>
      <c r="I66" s="66"/>
      <c r="J66" s="610"/>
      <c r="K66" s="610"/>
      <c r="L66" s="611"/>
      <c r="M66" s="196"/>
    </row>
    <row r="67" spans="2:13" x14ac:dyDescent="0.25">
      <c r="B67" s="462"/>
      <c r="C67" s="156"/>
      <c r="D67" s="156"/>
      <c r="E67" s="156"/>
      <c r="F67" s="156"/>
      <c r="G67" s="156"/>
      <c r="H67" s="144"/>
      <c r="I67" s="66"/>
      <c r="J67" s="610"/>
      <c r="K67" s="610"/>
      <c r="L67" s="611"/>
      <c r="M67" s="196"/>
    </row>
    <row r="68" spans="2:13" x14ac:dyDescent="0.25">
      <c r="B68" s="462"/>
      <c r="C68" s="156"/>
      <c r="D68" s="156"/>
      <c r="E68" s="156"/>
      <c r="F68" s="156"/>
      <c r="G68" s="156"/>
      <c r="H68" s="144"/>
      <c r="I68" s="66"/>
      <c r="J68" s="610"/>
      <c r="K68" s="610"/>
      <c r="L68" s="611"/>
      <c r="M68" s="196"/>
    </row>
    <row r="69" spans="2:13" x14ac:dyDescent="0.25">
      <c r="B69" s="156" t="s">
        <v>403</v>
      </c>
      <c r="F69" s="546" t="s">
        <v>404</v>
      </c>
      <c r="G69" s="546"/>
      <c r="H69" s="546"/>
      <c r="I69" s="66"/>
      <c r="J69" s="610"/>
      <c r="K69" s="610"/>
      <c r="L69" s="611"/>
      <c r="M69" s="196"/>
    </row>
    <row r="70" spans="2:13" x14ac:dyDescent="0.25">
      <c r="B70" s="157" t="s">
        <v>32</v>
      </c>
      <c r="I70" s="66"/>
      <c r="J70" s="610"/>
      <c r="K70" s="610"/>
      <c r="L70" s="611"/>
      <c r="M70" s="196"/>
    </row>
    <row r="71" spans="2:13" x14ac:dyDescent="0.25">
      <c r="B71" s="82"/>
      <c r="I71" s="66"/>
      <c r="J71" s="610"/>
      <c r="K71" s="610"/>
      <c r="L71" s="611"/>
      <c r="M71" s="196"/>
    </row>
    <row r="72" spans="2:13" x14ac:dyDescent="0.25">
      <c r="B72" s="158" t="s">
        <v>18</v>
      </c>
      <c r="C72" s="139"/>
      <c r="D72" s="140"/>
      <c r="E72" s="140"/>
      <c r="F72" s="535" t="s">
        <v>371</v>
      </c>
      <c r="G72" s="535"/>
      <c r="H72" s="536"/>
      <c r="I72" s="66"/>
      <c r="J72" s="610"/>
      <c r="K72" s="610"/>
      <c r="L72" s="611"/>
      <c r="M72" s="196"/>
    </row>
    <row r="73" spans="2:13" x14ac:dyDescent="0.25">
      <c r="B73" s="537" t="s">
        <v>287</v>
      </c>
      <c r="C73" s="538"/>
      <c r="D73" s="538"/>
      <c r="E73" s="538"/>
      <c r="F73" s="538"/>
      <c r="G73" s="538"/>
      <c r="H73" s="539"/>
      <c r="I73" s="66"/>
      <c r="J73" s="610"/>
      <c r="K73" s="610"/>
      <c r="L73" s="611"/>
      <c r="M73" s="196"/>
    </row>
    <row r="74" spans="2:13" x14ac:dyDescent="0.25">
      <c r="B74" s="537"/>
      <c r="C74" s="538"/>
      <c r="D74" s="538"/>
      <c r="E74" s="538"/>
      <c r="F74" s="538"/>
      <c r="G74" s="538"/>
      <c r="H74" s="539"/>
      <c r="I74" s="66"/>
      <c r="J74" s="610"/>
      <c r="K74" s="610"/>
      <c r="L74" s="611"/>
      <c r="M74" s="196"/>
    </row>
    <row r="75" spans="2:13" x14ac:dyDescent="0.25">
      <c r="B75" s="540"/>
      <c r="C75" s="541"/>
      <c r="D75" s="541"/>
      <c r="E75" s="541"/>
      <c r="F75" s="541"/>
      <c r="G75" s="541"/>
      <c r="H75" s="542"/>
      <c r="I75" s="66"/>
      <c r="J75" s="610"/>
      <c r="K75" s="610"/>
      <c r="L75" s="611"/>
      <c r="M75" s="196"/>
    </row>
    <row r="76" spans="2:13" ht="23" customHeight="1" x14ac:dyDescent="0.25">
      <c r="B76" s="19" t="s">
        <v>0</v>
      </c>
      <c r="C76" s="18" t="s">
        <v>1</v>
      </c>
      <c r="D76" s="18" t="s">
        <v>2</v>
      </c>
      <c r="E76" s="18" t="s">
        <v>24</v>
      </c>
      <c r="F76" s="18" t="s">
        <v>3</v>
      </c>
      <c r="G76" s="18" t="s">
        <v>4</v>
      </c>
      <c r="H76" s="18" t="s">
        <v>5</v>
      </c>
      <c r="I76" s="66"/>
      <c r="J76" s="610"/>
      <c r="K76" s="610"/>
      <c r="L76" s="611"/>
      <c r="M76" s="196"/>
    </row>
    <row r="77" spans="2:13" ht="23" customHeight="1" x14ac:dyDescent="0.25">
      <c r="B77" s="19"/>
      <c r="C77" s="543" t="s">
        <v>369</v>
      </c>
      <c r="D77" s="544"/>
      <c r="E77" s="544"/>
      <c r="F77" s="544"/>
      <c r="G77" s="545"/>
      <c r="H77" s="596">
        <f>H66</f>
        <v>1000000</v>
      </c>
      <c r="I77" s="66"/>
      <c r="J77" s="610"/>
      <c r="K77" s="610"/>
      <c r="L77" s="611"/>
      <c r="M77" s="196"/>
    </row>
    <row r="78" spans="2:13" x14ac:dyDescent="0.25">
      <c r="B78" s="529"/>
      <c r="C78" s="530"/>
      <c r="D78" s="531"/>
      <c r="E78" s="531"/>
      <c r="F78" s="531"/>
      <c r="G78" s="531"/>
      <c r="H78" s="532"/>
      <c r="I78" s="66"/>
      <c r="J78" s="610"/>
      <c r="K78" s="610"/>
      <c r="L78" s="611"/>
      <c r="M78" s="196"/>
    </row>
    <row r="79" spans="2:13" ht="23" x14ac:dyDescent="0.25">
      <c r="B79" s="20" t="s">
        <v>114</v>
      </c>
      <c r="C79" s="11" t="s">
        <v>115</v>
      </c>
      <c r="D79" s="12"/>
      <c r="E79" s="7"/>
      <c r="F79" s="12"/>
      <c r="G79" s="264"/>
      <c r="H79" s="47" t="str">
        <f t="shared" si="0"/>
        <v/>
      </c>
      <c r="I79" s="66"/>
      <c r="J79" s="610"/>
      <c r="K79" s="610"/>
      <c r="L79" s="611"/>
      <c r="M79" s="196"/>
    </row>
    <row r="80" spans="2:13" x14ac:dyDescent="0.25">
      <c r="B80" s="20"/>
      <c r="C80" s="11" t="s">
        <v>116</v>
      </c>
      <c r="D80" s="12" t="s">
        <v>66</v>
      </c>
      <c r="E80" s="7"/>
      <c r="F80" s="473">
        <v>250000</v>
      </c>
      <c r="G80" s="12">
        <v>1</v>
      </c>
      <c r="H80" s="47">
        <f t="shared" si="0"/>
        <v>250000</v>
      </c>
      <c r="I80" s="66"/>
      <c r="J80" s="610"/>
      <c r="K80" s="610"/>
      <c r="L80" s="611"/>
      <c r="M80" s="196"/>
    </row>
    <row r="81" spans="2:13" x14ac:dyDescent="0.25">
      <c r="B81" s="20"/>
      <c r="C81" s="11"/>
      <c r="D81" s="12"/>
      <c r="E81" s="7"/>
      <c r="F81" s="12"/>
      <c r="G81" s="264"/>
      <c r="H81" s="47" t="str">
        <f t="shared" si="0"/>
        <v/>
      </c>
      <c r="I81" s="66"/>
      <c r="J81" s="610"/>
      <c r="K81" s="610"/>
      <c r="L81" s="611"/>
      <c r="M81" s="196"/>
    </row>
    <row r="82" spans="2:13" ht="23" x14ac:dyDescent="0.25">
      <c r="B82" s="20"/>
      <c r="C82" s="11" t="s">
        <v>113</v>
      </c>
      <c r="D82" s="12" t="s">
        <v>6</v>
      </c>
      <c r="E82" s="7"/>
      <c r="F82" s="244">
        <f>H80</f>
        <v>250000</v>
      </c>
      <c r="G82" s="593">
        <v>0</v>
      </c>
      <c r="H82" s="592">
        <f t="shared" si="0"/>
        <v>0</v>
      </c>
      <c r="I82" s="66"/>
      <c r="J82" s="610"/>
      <c r="K82" s="610"/>
      <c r="L82" s="611"/>
      <c r="M82" s="196"/>
    </row>
    <row r="83" spans="2:13" x14ac:dyDescent="0.25">
      <c r="B83" s="20"/>
      <c r="C83" s="11"/>
      <c r="D83" s="12"/>
      <c r="E83" s="7"/>
      <c r="F83" s="12"/>
      <c r="G83" s="46"/>
      <c r="H83" s="47" t="str">
        <f t="shared" si="0"/>
        <v/>
      </c>
      <c r="I83" s="66"/>
      <c r="J83" s="609"/>
      <c r="K83" s="610"/>
      <c r="L83" s="611"/>
      <c r="M83" s="196"/>
    </row>
    <row r="84" spans="2:13" s="129" customFormat="1" ht="24" customHeight="1" x14ac:dyDescent="0.25">
      <c r="B84" s="528" t="s">
        <v>284</v>
      </c>
      <c r="C84" s="112" t="s">
        <v>374</v>
      </c>
      <c r="D84" s="74"/>
      <c r="E84" s="74"/>
      <c r="F84" s="75"/>
      <c r="G84" s="74"/>
      <c r="H84" s="143">
        <f>SUM(H80:H83)+H77</f>
        <v>1250000</v>
      </c>
      <c r="I84" s="144"/>
      <c r="J84" s="511"/>
      <c r="K84" s="511"/>
      <c r="L84" s="612"/>
      <c r="M84" s="602"/>
    </row>
    <row r="85" spans="2:13" ht="5.25" customHeight="1" x14ac:dyDescent="0.25">
      <c r="L85" s="612"/>
    </row>
    <row r="86" spans="2:13" x14ac:dyDescent="0.25">
      <c r="L86" s="612"/>
    </row>
    <row r="87" spans="2:13" x14ac:dyDescent="0.25">
      <c r="L87" s="612"/>
    </row>
    <row r="90" spans="2:13" x14ac:dyDescent="0.25">
      <c r="C90" s="80"/>
    </row>
  </sheetData>
  <sheetProtection algorithmName="SHA-512" hashValue="bUB403NO6ab9FWqlHTpLESwoHC+3rf14U2gqf44br76SbGIRtxIrzwEjBd+hp76RD9az3F0y6VySyXs3hnIX1A==" saltValue="BkdHFvKa5Exsvl3h4bhYWg==" spinCount="100000" sheet="1" objects="1" scenarios="1"/>
  <mergeCells count="8">
    <mergeCell ref="F72:H72"/>
    <mergeCell ref="B73:H75"/>
    <mergeCell ref="C77:G77"/>
    <mergeCell ref="F6:H6"/>
    <mergeCell ref="F3:H3"/>
    <mergeCell ref="B7:H7"/>
    <mergeCell ref="C66:G66"/>
    <mergeCell ref="F69:H69"/>
  </mergeCells>
  <phoneticPr fontId="0" type="noConversion"/>
  <pageMargins left="0.43307086614173229" right="0.31496062992125984" top="0.43307086614173229" bottom="0.62992125984251968" header="0.35433070866141736" footer="0.31496062992125984"/>
  <pageSetup paperSize="9" scale="59" firstPageNumber="31" orientation="portrait" useFirstPageNumber="1" r:id="rId1"/>
  <headerFooter alignWithMargins="0">
    <oddHeader xml:space="preserve">&amp;R&amp;"Arial,Bold Italic"
</oddHeader>
    <oddFooter>&amp;L&amp;"Arial,Bold"&amp;8_______________________________________________________________________________________________________________________
ZNT 4198/17T Standard Quotation Document Ver. 2019-09-02&amp;C&amp;"Arial,Bold"&amp;9C&amp;P</oddFooter>
  </headerFooter>
  <rowBreaks count="1" manualBreakCount="1">
    <brk id="67" max="8" man="1"/>
  </rowBreaks>
  <extLst>
    <ext xmlns:x14="http://schemas.microsoft.com/office/spreadsheetml/2009/9/main" uri="{78C0D931-6437-407d-A8EE-F0AAD7539E65}">
      <x14:conditionalFormattings>
        <x14:conditionalFormatting xmlns:xm="http://schemas.microsoft.com/office/excel/2006/main">
          <x14:cfRule type="expression" priority="3" id="{19297142-C630-4ADB-88A5-5570243419E8}">
            <xm:f>AND(#REF!=FALSE,$D43&lt;&gt;"P C Sum",$D43&lt;&gt;"PC Sum",$D43&lt;&gt;"P Sum",$D43&lt;&gt;"Prov Sum")</xm:f>
            <x14:dxf>
              <font>
                <color theme="0"/>
              </font>
            </x14:dxf>
          </x14:cfRule>
          <xm:sqref>F43 H78 G79:H79 G81:H81 G83:H84</xm:sqref>
        </x14:conditionalFormatting>
        <x14:conditionalFormatting xmlns:xm="http://schemas.microsoft.com/office/excel/2006/main">
          <x14:cfRule type="expression" priority="2" id="{F205C5E4-09C8-4D94-9D69-7A40711383B0}">
            <xm:f>AND(#REF!=FALSE,$D62&lt;&gt;"P C Sum",$D62&lt;&gt;"PC Sum",$D62&lt;&gt;"P Sum",$D62&lt;&gt;"Prov Sum")</xm:f>
            <x14:dxf>
              <font>
                <color theme="0"/>
              </font>
            </x14:dxf>
          </x14:cfRule>
          <xm:sqref>F62</xm:sqref>
        </x14:conditionalFormatting>
        <x14:conditionalFormatting xmlns:xm="http://schemas.microsoft.com/office/excel/2006/main">
          <x14:cfRule type="expression" priority="1" id="{FB0928FA-4D98-405A-BCA7-A65135B80F1F}">
            <xm:f>AND(#REF!=FALSE,$D80&lt;&gt;"P C Sum",$D80&lt;&gt;"PC Sum",$D80&lt;&gt;"P Sum",$D80&lt;&gt;"Prov Sum")</xm:f>
            <x14:dxf>
              <font>
                <color theme="0"/>
              </font>
            </x14:dxf>
          </x14:cfRule>
          <xm:sqref>F80</xm:sqref>
        </x14:conditionalFormatting>
        <x14:conditionalFormatting xmlns:xm="http://schemas.microsoft.com/office/excel/2006/main">
          <x14:cfRule type="expression" priority="4" id="{5F1442E1-B602-4C86-BC5F-CA055992CF58}">
            <xm:f>AND(#REF!=FALSE,$D10&lt;&gt;"P C Sum",$D10&lt;&gt;"PC Sum",$D10&lt;&gt;"P Sum",$D10&lt;&gt;"Prov Sum")</xm:f>
            <x14:dxf>
              <font>
                <color theme="0"/>
              </font>
            </x14:dxf>
          </x14:cfRule>
          <xm:sqref>G10:H14 H43 G44:H44 H62 G63:H63 H67:H68 H80 G16:H16 G18:H21 G23:H23 G25:H25 G27:H27 G29:H32 G34:H34 G36:H36 G38:H38 G40:H40 G42:H42 G46:H47 G49:H52 G54:H54 G56:H59 G61:H61 G65:H65</xm:sqref>
        </x14:conditionalFormatting>
        <x14:conditionalFormatting xmlns:xm="http://schemas.microsoft.com/office/excel/2006/main">
          <x14:cfRule type="expression" priority="11" id="{AD812ECF-F6D5-4C0C-B565-9DB040FD1C3F}">
            <xm:f>AND(#REF!=FALSE,$D84&lt;&gt;"P C Sum",$D84&lt;&gt;"PC Sum",$D84&lt;&gt;"P Sum",$D84&lt;&gt;"Prov Sum")</xm:f>
            <x14:dxf>
              <font>
                <color theme="0"/>
              </font>
            </x14:dxf>
          </x14:cfRule>
          <xm:sqref>K84</xm:sqref>
        </x14:conditionalFormatting>
      </x14:conditionalFormatting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6F722-BA5D-4FA8-A2C6-4BF44ECDE87E}">
  <sheetPr codeName="Sheet14">
    <tabColor theme="9" tint="0.59999389629810485"/>
  </sheetPr>
  <dimension ref="A1:Q23"/>
  <sheetViews>
    <sheetView showGridLines="0" view="pageBreakPreview" zoomScale="130" zoomScaleSheetLayoutView="130" workbookViewId="0">
      <pane xSplit="5" ySplit="2" topLeftCell="F3" activePane="bottomRight" state="frozen"/>
      <selection activeCell="A120" sqref="A120:XFD120"/>
      <selection pane="topRight" activeCell="A120" sqref="A120:XFD120"/>
      <selection pane="bottomLeft" activeCell="A120" sqref="A120:XFD120"/>
      <selection pane="bottomRight" activeCell="G17" sqref="G17"/>
    </sheetView>
  </sheetViews>
  <sheetFormatPr defaultColWidth="8.81640625" defaultRowHeight="11.5" x14ac:dyDescent="0.25"/>
  <cols>
    <col min="1" max="1" width="1.1796875" style="134" customWidth="1"/>
    <col min="2" max="2" width="9.54296875" style="145" customWidth="1"/>
    <col min="3" max="3" width="41.1796875" style="133" customWidth="1"/>
    <col min="4" max="4" width="9" style="146" customWidth="1"/>
    <col min="5" max="5" width="4.453125" style="146" customWidth="1"/>
    <col min="6" max="6" width="12.36328125" style="146" customWidth="1"/>
    <col min="7" max="7" width="12.1796875" style="134" customWidth="1"/>
    <col min="8" max="8" width="16.36328125" style="147" customWidth="1"/>
    <col min="9" max="9" width="1.1796875" style="147" customWidth="1"/>
    <col min="10" max="10" width="13.54296875" style="601" customWidth="1"/>
    <col min="11" max="12" width="14.1796875" style="601" customWidth="1"/>
    <col min="13" max="13" width="14.1796875" style="602" customWidth="1"/>
    <col min="14" max="17" width="8.81640625" style="626"/>
    <col min="18" max="16384" width="8.81640625" style="134"/>
  </cols>
  <sheetData>
    <row r="1" spans="1:17" x14ac:dyDescent="0.25">
      <c r="B1" s="135"/>
      <c r="C1" s="82" t="s">
        <v>34</v>
      </c>
      <c r="D1" s="83"/>
      <c r="E1" s="83"/>
      <c r="F1" s="84" t="s">
        <v>49</v>
      </c>
      <c r="G1" s="82">
        <v>1</v>
      </c>
      <c r="H1" s="136">
        <f>MAX(H2:H52)</f>
        <v>350000</v>
      </c>
    </row>
    <row r="2" spans="1:17" x14ac:dyDescent="0.25">
      <c r="A2" s="80"/>
      <c r="B2" s="462"/>
      <c r="C2" s="142"/>
      <c r="D2" s="142"/>
      <c r="E2" s="142"/>
      <c r="F2" s="142"/>
      <c r="G2" s="142"/>
      <c r="H2" s="142"/>
      <c r="I2" s="84"/>
      <c r="J2" s="603"/>
      <c r="K2" s="603"/>
      <c r="L2" s="603"/>
      <c r="M2" s="603"/>
    </row>
    <row r="3" spans="1:17" s="80" customFormat="1" x14ac:dyDescent="0.25">
      <c r="B3" s="156" t="s">
        <v>403</v>
      </c>
      <c r="C3" s="82"/>
      <c r="D3" s="83"/>
      <c r="E3" s="83"/>
      <c r="F3" s="546" t="s">
        <v>404</v>
      </c>
      <c r="G3" s="546"/>
      <c r="H3" s="546"/>
      <c r="J3" s="601"/>
      <c r="K3" s="601"/>
      <c r="L3" s="601"/>
      <c r="M3" s="602"/>
      <c r="N3" s="602"/>
      <c r="O3" s="625"/>
      <c r="P3" s="602"/>
      <c r="Q3" s="602"/>
    </row>
    <row r="4" spans="1:17" s="80" customFormat="1" x14ac:dyDescent="0.25">
      <c r="B4" s="157" t="s">
        <v>32</v>
      </c>
      <c r="C4" s="82"/>
      <c r="D4" s="83"/>
      <c r="E4" s="83"/>
      <c r="F4" s="83"/>
      <c r="H4" s="84"/>
      <c r="J4" s="601"/>
      <c r="K4" s="601"/>
      <c r="L4" s="601"/>
      <c r="M4" s="602"/>
      <c r="N4" s="627"/>
      <c r="O4" s="625"/>
      <c r="P4" s="602"/>
      <c r="Q4" s="602"/>
    </row>
    <row r="6" spans="1:17" s="80" customFormat="1" x14ac:dyDescent="0.25">
      <c r="B6" s="90" t="s">
        <v>18</v>
      </c>
      <c r="C6" s="139"/>
      <c r="D6" s="140"/>
      <c r="E6" s="140"/>
      <c r="F6" s="535" t="str">
        <f>"SECTION "&amp;B11</f>
        <v>SECTION C20.1</v>
      </c>
      <c r="G6" s="535"/>
      <c r="H6" s="536"/>
      <c r="I6" s="141"/>
      <c r="J6" s="604"/>
      <c r="K6" s="604"/>
      <c r="L6" s="604"/>
      <c r="M6" s="605"/>
      <c r="N6" s="602"/>
      <c r="O6" s="602"/>
      <c r="P6" s="602"/>
      <c r="Q6" s="602"/>
    </row>
    <row r="7" spans="1:17" ht="26.4" customHeight="1" x14ac:dyDescent="0.25">
      <c r="B7" s="548" t="s">
        <v>287</v>
      </c>
      <c r="C7" s="549"/>
      <c r="D7" s="549"/>
      <c r="E7" s="549"/>
      <c r="F7" s="549"/>
      <c r="G7" s="549"/>
      <c r="H7" s="550"/>
      <c r="I7" s="81"/>
      <c r="J7" s="606"/>
      <c r="K7" s="606"/>
      <c r="L7" s="606"/>
      <c r="M7" s="607"/>
    </row>
    <row r="8" spans="1:17" ht="8.15" customHeight="1" x14ac:dyDescent="0.25">
      <c r="B8" s="59"/>
      <c r="C8" s="150"/>
      <c r="D8" s="150"/>
      <c r="E8" s="150"/>
      <c r="F8" s="150"/>
      <c r="G8" s="150"/>
      <c r="H8" s="151"/>
      <c r="I8" s="81"/>
      <c r="J8" s="606"/>
      <c r="K8" s="606"/>
      <c r="L8" s="606"/>
      <c r="M8" s="607"/>
    </row>
    <row r="9" spans="1:17" s="142" customFormat="1" ht="20.149999999999999" customHeight="1" x14ac:dyDescent="0.25">
      <c r="B9" s="26" t="s">
        <v>0</v>
      </c>
      <c r="C9" s="24" t="s">
        <v>1</v>
      </c>
      <c r="D9" s="24" t="s">
        <v>2</v>
      </c>
      <c r="E9" s="24" t="s">
        <v>24</v>
      </c>
      <c r="F9" s="24" t="s">
        <v>3</v>
      </c>
      <c r="G9" s="24" t="s">
        <v>4</v>
      </c>
      <c r="H9" s="24" t="s">
        <v>5</v>
      </c>
      <c r="I9" s="42"/>
      <c r="J9" s="603"/>
      <c r="K9" s="603"/>
      <c r="L9" s="603"/>
      <c r="M9" s="608"/>
      <c r="N9" s="623"/>
      <c r="O9" s="623"/>
      <c r="P9" s="623"/>
      <c r="Q9" s="623"/>
    </row>
    <row r="10" spans="1:17" x14ac:dyDescent="0.25">
      <c r="B10" s="20"/>
      <c r="C10" s="3"/>
      <c r="D10" s="4"/>
      <c r="E10" s="4"/>
      <c r="F10" s="4"/>
      <c r="G10" s="10"/>
      <c r="H10" s="10" t="str">
        <f t="shared" ref="H10:H18" si="0">IF(D10="","",F10*G10)</f>
        <v/>
      </c>
      <c r="I10" s="71"/>
      <c r="J10" s="609"/>
      <c r="K10" s="610"/>
      <c r="L10" s="611"/>
      <c r="M10" s="196"/>
    </row>
    <row r="11" spans="1:17" ht="23" x14ac:dyDescent="0.25">
      <c r="B11" s="21" t="s">
        <v>168</v>
      </c>
      <c r="C11" s="6" t="s">
        <v>169</v>
      </c>
      <c r="D11" s="4"/>
      <c r="E11" s="4"/>
      <c r="F11" s="4"/>
      <c r="G11" s="10"/>
      <c r="H11" s="10" t="str">
        <f t="shared" si="0"/>
        <v/>
      </c>
      <c r="I11" s="71"/>
      <c r="J11" s="609"/>
      <c r="K11" s="610"/>
      <c r="L11" s="611"/>
      <c r="M11" s="196"/>
    </row>
    <row r="12" spans="1:17" x14ac:dyDescent="0.25">
      <c r="B12" s="20"/>
      <c r="C12" s="3"/>
      <c r="D12" s="4"/>
      <c r="E12" s="4"/>
      <c r="F12" s="4"/>
      <c r="G12" s="10"/>
      <c r="H12" s="10" t="str">
        <f t="shared" si="0"/>
        <v/>
      </c>
      <c r="I12" s="71"/>
      <c r="J12" s="609"/>
      <c r="K12" s="610"/>
      <c r="L12" s="611"/>
      <c r="M12" s="196"/>
    </row>
    <row r="13" spans="1:17" x14ac:dyDescent="0.25">
      <c r="B13" s="20" t="s">
        <v>170</v>
      </c>
      <c r="C13" s="3" t="s">
        <v>171</v>
      </c>
      <c r="D13" s="4"/>
      <c r="E13" s="4"/>
      <c r="F13" s="4"/>
      <c r="G13" s="10"/>
      <c r="H13" s="10" t="str">
        <f t="shared" si="0"/>
        <v/>
      </c>
      <c r="I13" s="71"/>
      <c r="J13" s="609"/>
      <c r="K13" s="610"/>
      <c r="L13" s="611"/>
      <c r="M13" s="196"/>
    </row>
    <row r="14" spans="1:17" x14ac:dyDescent="0.25">
      <c r="B14" s="20"/>
      <c r="C14" s="3"/>
      <c r="D14" s="4"/>
      <c r="E14" s="4"/>
      <c r="F14" s="4"/>
      <c r="G14" s="10"/>
      <c r="H14" s="10" t="str">
        <f t="shared" si="0"/>
        <v/>
      </c>
      <c r="I14" s="71"/>
      <c r="J14" s="609"/>
      <c r="K14" s="610"/>
      <c r="L14" s="611"/>
      <c r="M14" s="196"/>
    </row>
    <row r="15" spans="1:17" x14ac:dyDescent="0.25">
      <c r="B15" s="20"/>
      <c r="C15" s="3" t="s">
        <v>256</v>
      </c>
      <c r="D15" s="4" t="s">
        <v>172</v>
      </c>
      <c r="E15" s="4"/>
      <c r="F15" s="15">
        <v>350000</v>
      </c>
      <c r="G15" s="480">
        <v>1</v>
      </c>
      <c r="H15" s="228">
        <f t="shared" si="0"/>
        <v>350000</v>
      </c>
      <c r="I15" s="64"/>
      <c r="J15" s="649"/>
      <c r="K15" s="649"/>
      <c r="L15" s="611"/>
      <c r="M15" s="196"/>
    </row>
    <row r="16" spans="1:17" x14ac:dyDescent="0.25">
      <c r="B16" s="20"/>
      <c r="C16" s="3"/>
      <c r="D16" s="4"/>
      <c r="E16" s="4"/>
      <c r="F16" s="4"/>
      <c r="G16" s="15"/>
      <c r="H16" s="10" t="str">
        <f t="shared" si="0"/>
        <v/>
      </c>
      <c r="I16" s="71"/>
      <c r="J16" s="609"/>
      <c r="K16" s="610"/>
      <c r="L16" s="611"/>
      <c r="M16" s="196"/>
    </row>
    <row r="17" spans="2:17" ht="23" x14ac:dyDescent="0.25">
      <c r="B17" s="20"/>
      <c r="C17" s="3" t="s">
        <v>173</v>
      </c>
      <c r="D17" s="4" t="s">
        <v>6</v>
      </c>
      <c r="E17" s="4"/>
      <c r="F17" s="15">
        <f>H15</f>
        <v>350000</v>
      </c>
      <c r="G17" s="593">
        <v>0</v>
      </c>
      <c r="H17" s="592">
        <f t="shared" si="0"/>
        <v>0</v>
      </c>
      <c r="I17" s="71"/>
      <c r="J17" s="609"/>
      <c r="K17" s="610"/>
      <c r="L17" s="611"/>
      <c r="M17" s="196"/>
    </row>
    <row r="18" spans="2:17" x14ac:dyDescent="0.25">
      <c r="B18" s="20"/>
      <c r="C18" s="3"/>
      <c r="D18" s="4"/>
      <c r="E18" s="4"/>
      <c r="F18" s="4"/>
      <c r="G18" s="10"/>
      <c r="H18" s="10" t="str">
        <f t="shared" si="0"/>
        <v/>
      </c>
      <c r="I18" s="71"/>
      <c r="J18" s="609"/>
      <c r="K18" s="610"/>
      <c r="L18" s="611"/>
      <c r="M18" s="196"/>
    </row>
    <row r="19" spans="2:17" ht="9" customHeight="1" x14ac:dyDescent="0.25">
      <c r="B19" s="20"/>
      <c r="C19" s="3"/>
      <c r="D19" s="4"/>
      <c r="E19" s="4"/>
      <c r="F19" s="4"/>
      <c r="G19" s="10"/>
      <c r="H19" s="10"/>
      <c r="I19" s="71"/>
      <c r="J19" s="609"/>
      <c r="K19" s="610"/>
      <c r="L19" s="611"/>
      <c r="M19" s="196"/>
    </row>
    <row r="20" spans="2:17" s="149" customFormat="1" ht="22.5" customHeight="1" x14ac:dyDescent="0.25">
      <c r="B20" s="528" t="str">
        <f>B11</f>
        <v>C20.1</v>
      </c>
      <c r="C20" s="112" t="s">
        <v>374</v>
      </c>
      <c r="D20" s="74"/>
      <c r="E20" s="74"/>
      <c r="F20" s="75"/>
      <c r="G20" s="76"/>
      <c r="H20" s="595">
        <f>SUM(H14:H18)</f>
        <v>350000</v>
      </c>
      <c r="I20" s="77"/>
      <c r="J20" s="511"/>
      <c r="K20" s="511"/>
      <c r="L20" s="512"/>
      <c r="M20" s="197"/>
      <c r="N20" s="666"/>
      <c r="O20" s="666"/>
      <c r="P20" s="666"/>
      <c r="Q20" s="666"/>
    </row>
    <row r="21" spans="2:17" ht="6.75" customHeight="1" x14ac:dyDescent="0.25">
      <c r="L21" s="612"/>
    </row>
    <row r="22" spans="2:17" x14ac:dyDescent="0.25">
      <c r="L22" s="612"/>
    </row>
    <row r="23" spans="2:17" x14ac:dyDescent="0.25">
      <c r="L23" s="612"/>
    </row>
  </sheetData>
  <sheetProtection algorithmName="SHA-512" hashValue="jvNZnWpitoJpQbQi385Do9f3ONm1lARC22EuNsr4rdLYefpd2FLsg4TV1DFtr2dH9A5MloU1xucYv3ldPJgEpw==" saltValue="bUquc+NhCI7LmEVLHtQQxw==" spinCount="100000" sheet="1" objects="1" scenarios="1"/>
  <mergeCells count="3">
    <mergeCell ref="F3:H3"/>
    <mergeCell ref="F6:H6"/>
    <mergeCell ref="B7:H7"/>
  </mergeCells>
  <conditionalFormatting sqref="H15:I15">
    <cfRule type="cellIs" dxfId="9" priority="8" stopIfTrue="1" operator="lessThan">
      <formula>0.005</formula>
    </cfRule>
  </conditionalFormatting>
  <pageMargins left="0.43307086614173229" right="0.31496062992125984" top="0.43307086614173229" bottom="0.62992125984251968" header="0.35433070866141736" footer="0.31496062992125984"/>
  <pageSetup paperSize="9" scale="89" firstPageNumber="31" orientation="portrait" r:id="rId1"/>
  <headerFooter alignWithMargins="0">
    <oddHeader xml:space="preserve">&amp;R&amp;"Arial,Bold Italic"
</oddHeader>
    <oddFooter>&amp;L&amp;"Arial,Bold"&amp;8_______________________________________________________________________________________________________________________
ZNT 4198/17T Standard Quotation Document Ver. 2019-09-02&amp;C&amp;"Arial,Bold"&amp;9C&amp;P</oddFooter>
  </headerFooter>
  <extLst>
    <ext xmlns:x14="http://schemas.microsoft.com/office/spreadsheetml/2009/9/main" uri="{78C0D931-6437-407d-A8EE-F0AAD7539E65}">
      <x14:conditionalFormattings>
        <x14:conditionalFormatting xmlns:xm="http://schemas.microsoft.com/office/excel/2006/main">
          <x14:cfRule type="expression" priority="1" id="{D2B7C730-30BA-48E9-9FFD-7210A7B775CF}">
            <xm:f>AND(#REF!=FALSE,$D15&lt;&gt;"P C Sum",$D15&lt;&gt;"PC Sum",$D15&lt;&gt;"P Sum",$D15&lt;&gt;"Prov Sum")</xm:f>
            <x14:dxf>
              <font>
                <color theme="0"/>
              </font>
            </x14:dxf>
          </x14:cfRule>
          <xm:sqref>F15</xm:sqref>
        </x14:conditionalFormatting>
        <x14:conditionalFormatting xmlns:xm="http://schemas.microsoft.com/office/excel/2006/main">
          <x14:cfRule type="expression" priority="2" id="{51DF6622-C39A-4116-99D8-9926BE6BDC59}">
            <xm:f>AND(#REF!=FALSE,$D17&lt;&gt;"P C Sum",$D17&lt;&gt;"PC Sum",$D17&lt;&gt;"P Sum",$D17&lt;&gt;"Prov Sum")</xm:f>
            <x14:dxf>
              <font>
                <color theme="0"/>
              </font>
            </x14:dxf>
          </x14:cfRule>
          <xm:sqref>F17</xm:sqref>
        </x14:conditionalFormatting>
        <x14:conditionalFormatting xmlns:xm="http://schemas.microsoft.com/office/excel/2006/main">
          <x14:cfRule type="expression" priority="3" id="{52826F3C-BF47-412B-9BF5-DEF94A9B4B6F}">
            <xm:f>AND(#REF!=FALSE,$D10&lt;&gt;"P C Sum",$D10&lt;&gt;"PC Sum",$D10&lt;&gt;"P Sum",$D10&lt;&gt;"Prov Sum")</xm:f>
            <x14:dxf>
              <font>
                <color theme="0"/>
              </font>
            </x14:dxf>
          </x14:cfRule>
          <xm:sqref>G10:H16 G18:H20</xm:sqref>
        </x14:conditionalFormatting>
        <x14:conditionalFormatting xmlns:xm="http://schemas.microsoft.com/office/excel/2006/main">
          <x14:cfRule type="expression" priority="4" id="{3A5F88F4-07A6-4798-BCDD-C469A6336957}">
            <xm:f>AND(#REF!=FALSE,#REF!&lt;&gt;"P C Sum",#REF!&lt;&gt;"PC Sum",#REF!&lt;&gt;"P Sum",#REF!&lt;&gt;"Prov Sum")</xm:f>
            <x14:dxf>
              <font>
                <color theme="0"/>
              </font>
            </x14:dxf>
          </x14:cfRule>
          <xm:sqref>K20:M20</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44048-AF2A-4375-B268-D6D11A8D1C3D}">
  <sheetPr codeName="Sheet15">
    <tabColor theme="9" tint="0.59999389629810485"/>
  </sheetPr>
  <dimension ref="A1:R46"/>
  <sheetViews>
    <sheetView showGridLines="0" view="pageBreakPreview" zoomScaleNormal="145" zoomScaleSheetLayoutView="100" zoomScalePageLayoutView="125" workbookViewId="0">
      <pane xSplit="5" ySplit="2" topLeftCell="F3" activePane="bottomRight" state="frozen"/>
      <selection activeCell="J43" sqref="J43"/>
      <selection pane="topRight" activeCell="J43" sqref="J43"/>
      <selection pane="bottomLeft" activeCell="J43" sqref="J43"/>
      <selection pane="bottomRight" activeCell="J11" sqref="J11"/>
    </sheetView>
  </sheetViews>
  <sheetFormatPr defaultColWidth="11.08984375" defaultRowHeight="11.5" x14ac:dyDescent="0.25"/>
  <cols>
    <col min="1" max="1" width="1.1796875" style="352" customWidth="1"/>
    <col min="2" max="2" width="11.453125" style="354" customWidth="1"/>
    <col min="3" max="3" width="41.1796875" style="352" customWidth="1"/>
    <col min="4" max="4" width="9" style="405" customWidth="1"/>
    <col min="5" max="5" width="4.453125" style="405" customWidth="1"/>
    <col min="6" max="6" width="11.6328125" style="406" customWidth="1"/>
    <col min="7" max="7" width="12.1796875" style="407" customWidth="1"/>
    <col min="8" max="8" width="18" style="407" customWidth="1"/>
    <col min="9" max="9" width="1.1796875" style="352" customWidth="1"/>
    <col min="10" max="10" width="13.54296875" style="667" customWidth="1"/>
    <col min="11" max="11" width="14.1796875" style="667" customWidth="1"/>
    <col min="12" max="12" width="14.1796875" style="668" customWidth="1"/>
    <col min="13" max="13" width="14.1796875" style="669" customWidth="1"/>
    <col min="14" max="15" width="11.08984375" style="670"/>
    <col min="16" max="16384" width="11.08984375" style="352"/>
  </cols>
  <sheetData>
    <row r="1" spans="1:15" x14ac:dyDescent="0.25">
      <c r="A1" s="266"/>
      <c r="B1" s="267"/>
      <c r="C1" s="268" t="s">
        <v>34</v>
      </c>
      <c r="D1" s="269"/>
      <c r="E1" s="269"/>
      <c r="F1" s="269"/>
      <c r="G1" s="272"/>
      <c r="H1" s="271">
        <f>MAX(H2:H80)</f>
        <v>500000</v>
      </c>
      <c r="I1" s="314"/>
    </row>
    <row r="2" spans="1:15" x14ac:dyDescent="0.25">
      <c r="B2" s="463"/>
      <c r="C2" s="464"/>
      <c r="D2" s="464"/>
      <c r="E2" s="464"/>
      <c r="F2" s="464"/>
      <c r="G2" s="464"/>
      <c r="H2" s="464"/>
      <c r="J2" s="671"/>
      <c r="K2" s="671"/>
      <c r="L2" s="672"/>
      <c r="M2" s="673"/>
    </row>
    <row r="3" spans="1:15" s="272" customFormat="1" x14ac:dyDescent="0.25">
      <c r="B3" s="273" t="str">
        <f>_Client1</f>
        <v>Province of KwaZulu-Natal</v>
      </c>
      <c r="C3" s="268"/>
      <c r="D3" s="269"/>
      <c r="F3" s="555" t="str">
        <f>"Contract No. "&amp;_ContractNo</f>
        <v>Contract No. ZNB02642/00000/00/HOD/INF/25/T</v>
      </c>
      <c r="G3" s="555"/>
      <c r="H3" s="555"/>
      <c r="I3" s="270"/>
      <c r="J3" s="667"/>
      <c r="K3" s="667"/>
      <c r="L3" s="668"/>
      <c r="M3" s="669"/>
      <c r="N3" s="669"/>
      <c r="O3" s="669"/>
    </row>
    <row r="4" spans="1:15" s="272" customFormat="1" x14ac:dyDescent="0.25">
      <c r="B4" s="274" t="str">
        <f>_Client2</f>
        <v>Department of Transport</v>
      </c>
      <c r="C4" s="268"/>
      <c r="D4" s="269"/>
      <c r="E4" s="269"/>
      <c r="F4" s="269"/>
      <c r="G4" s="269"/>
      <c r="H4" s="269"/>
      <c r="I4" s="270"/>
      <c r="J4" s="667"/>
      <c r="K4" s="667"/>
      <c r="L4" s="668"/>
      <c r="M4" s="669"/>
      <c r="N4" s="669"/>
      <c r="O4" s="669"/>
    </row>
    <row r="5" spans="1:15" x14ac:dyDescent="0.25">
      <c r="F5" s="405"/>
      <c r="G5" s="405"/>
      <c r="H5" s="405"/>
    </row>
    <row r="6" spans="1:15" s="353" customFormat="1" x14ac:dyDescent="0.25">
      <c r="B6" s="481" t="str">
        <f>'[2]1.2'!B6</f>
        <v>SCHEDULE A: ROADWORKS</v>
      </c>
      <c r="C6" s="482"/>
      <c r="D6" s="356"/>
      <c r="E6" s="356"/>
      <c r="F6" s="556" t="str">
        <f>"SECTION "&amp;B11</f>
        <v>SECTION PCS1.2.11</v>
      </c>
      <c r="G6" s="556"/>
      <c r="H6" s="557"/>
      <c r="I6" s="483"/>
      <c r="J6" s="674"/>
      <c r="K6" s="674"/>
      <c r="L6" s="675"/>
      <c r="M6" s="676"/>
      <c r="N6" s="677"/>
      <c r="O6" s="677"/>
    </row>
    <row r="7" spans="1:15" s="353" customFormat="1" ht="24" customHeight="1" x14ac:dyDescent="0.25">
      <c r="B7" s="558" t="str">
        <f>_Description</f>
        <v>COMPLETION OF PARTLY CONSTRUCTED ROAD, PRISM, DRAINAGE, LAYERWORKS AND SURFACING ON DISTRICT ROAD 1841, KM 4.50 TO KM 10.24 IN THE EMPANGENI REGION.</v>
      </c>
      <c r="C7" s="559"/>
      <c r="D7" s="559"/>
      <c r="E7" s="559"/>
      <c r="F7" s="559"/>
      <c r="G7" s="559"/>
      <c r="H7" s="560"/>
      <c r="I7" s="483"/>
      <c r="J7" s="678"/>
      <c r="K7" s="678"/>
      <c r="L7" s="679"/>
      <c r="M7" s="676"/>
      <c r="N7" s="677"/>
      <c r="O7" s="677"/>
    </row>
    <row r="8" spans="1:15" ht="8.15" customHeight="1" x14ac:dyDescent="0.25">
      <c r="B8" s="357"/>
      <c r="C8" s="358"/>
      <c r="D8" s="358"/>
      <c r="E8" s="358"/>
      <c r="F8" s="358"/>
      <c r="G8" s="358"/>
      <c r="H8" s="359"/>
      <c r="I8" s="484"/>
      <c r="J8" s="678"/>
      <c r="K8" s="678"/>
      <c r="L8" s="679"/>
      <c r="M8" s="676"/>
    </row>
    <row r="9" spans="1:15" s="294" customFormat="1" ht="20.149999999999999" customHeight="1" x14ac:dyDescent="0.25">
      <c r="B9" s="361" t="s">
        <v>22</v>
      </c>
      <c r="C9" s="361" t="s">
        <v>1</v>
      </c>
      <c r="D9" s="361" t="s">
        <v>2</v>
      </c>
      <c r="E9" s="361" t="s">
        <v>24</v>
      </c>
      <c r="F9" s="362" t="s">
        <v>3</v>
      </c>
      <c r="G9" s="363" t="s">
        <v>4</v>
      </c>
      <c r="H9" s="364" t="s">
        <v>5</v>
      </c>
      <c r="J9" s="671"/>
      <c r="K9" s="671"/>
      <c r="L9" s="672"/>
      <c r="M9" s="680"/>
      <c r="N9" s="681"/>
      <c r="O9" s="681"/>
    </row>
    <row r="10" spans="1:15" s="365" customFormat="1" ht="12" customHeight="1" x14ac:dyDescent="0.25">
      <c r="B10" s="366"/>
      <c r="C10" s="289"/>
      <c r="D10" s="289"/>
      <c r="E10" s="289"/>
      <c r="F10" s="367"/>
      <c r="G10" s="368"/>
      <c r="H10" s="323" t="str">
        <f t="shared" ref="H10:H11" si="0">IF(D10="","",F10*G10)</f>
        <v/>
      </c>
      <c r="J10" s="609"/>
      <c r="K10" s="610"/>
      <c r="L10" s="611"/>
      <c r="M10" s="199"/>
      <c r="N10" s="682"/>
      <c r="O10" s="682"/>
    </row>
    <row r="11" spans="1:15" s="365" customFormat="1" ht="23" x14ac:dyDescent="0.25">
      <c r="B11" s="485" t="s">
        <v>311</v>
      </c>
      <c r="C11" s="370" t="s">
        <v>312</v>
      </c>
      <c r="D11" s="289"/>
      <c r="E11" s="289"/>
      <c r="F11" s="371"/>
      <c r="G11" s="372"/>
      <c r="H11" s="265" t="str">
        <f t="shared" si="0"/>
        <v/>
      </c>
      <c r="I11" s="354"/>
      <c r="J11" s="609"/>
      <c r="K11" s="610"/>
      <c r="L11" s="611"/>
      <c r="M11" s="199"/>
      <c r="N11" s="682"/>
      <c r="O11" s="682"/>
    </row>
    <row r="12" spans="1:15" s="365" customFormat="1" ht="12" customHeight="1" x14ac:dyDescent="0.25">
      <c r="B12" s="369"/>
      <c r="C12" s="370"/>
      <c r="D12" s="289"/>
      <c r="E12" s="289"/>
      <c r="F12" s="371"/>
      <c r="G12" s="372"/>
      <c r="H12" s="265"/>
      <c r="I12" s="354"/>
      <c r="J12" s="609"/>
      <c r="K12" s="610"/>
      <c r="L12" s="611"/>
      <c r="M12" s="199"/>
      <c r="N12" s="682"/>
      <c r="O12" s="682"/>
    </row>
    <row r="13" spans="1:15" s="365" customFormat="1" ht="12" customHeight="1" x14ac:dyDescent="0.25">
      <c r="B13" s="486" t="s">
        <v>313</v>
      </c>
      <c r="C13" s="561" t="s">
        <v>314</v>
      </c>
      <c r="D13" s="298"/>
      <c r="E13" s="289"/>
      <c r="F13" s="371"/>
      <c r="G13" s="372"/>
      <c r="H13" s="265"/>
      <c r="I13" s="354"/>
      <c r="J13" s="609"/>
      <c r="K13" s="610"/>
      <c r="L13" s="611"/>
      <c r="M13" s="199"/>
      <c r="N13" s="682"/>
      <c r="O13" s="682"/>
    </row>
    <row r="14" spans="1:15" s="365" customFormat="1" ht="13.5" customHeight="1" x14ac:dyDescent="0.25">
      <c r="B14" s="369"/>
      <c r="C14" s="561"/>
      <c r="D14" s="289"/>
      <c r="E14" s="289"/>
      <c r="F14" s="371"/>
      <c r="G14" s="372"/>
      <c r="H14" s="265"/>
      <c r="I14" s="354"/>
      <c r="J14" s="609"/>
      <c r="K14" s="610"/>
      <c r="L14" s="611"/>
      <c r="M14" s="199"/>
      <c r="N14" s="682"/>
      <c r="O14" s="682"/>
    </row>
    <row r="15" spans="1:15" s="365" customFormat="1" ht="12" customHeight="1" x14ac:dyDescent="0.25">
      <c r="B15" s="369"/>
      <c r="C15" s="487"/>
      <c r="D15" s="289"/>
      <c r="E15" s="289"/>
      <c r="F15" s="371"/>
      <c r="G15" s="372"/>
      <c r="H15" s="265"/>
      <c r="I15" s="354"/>
      <c r="J15" s="609"/>
      <c r="K15" s="610"/>
      <c r="L15" s="611"/>
      <c r="M15" s="199"/>
      <c r="N15" s="682"/>
      <c r="O15" s="682"/>
    </row>
    <row r="16" spans="1:15" s="365" customFormat="1" ht="14.25" customHeight="1" x14ac:dyDescent="0.25">
      <c r="B16" s="488" t="s">
        <v>315</v>
      </c>
      <c r="C16" s="374" t="s">
        <v>316</v>
      </c>
      <c r="D16" s="298" t="s">
        <v>317</v>
      </c>
      <c r="E16" s="7" t="s">
        <v>398</v>
      </c>
      <c r="F16" s="265">
        <v>100000</v>
      </c>
      <c r="G16" s="371">
        <v>1</v>
      </c>
      <c r="H16" s="265">
        <f>IF(D16="","",F16*G16)</f>
        <v>100000</v>
      </c>
      <c r="I16" s="354"/>
      <c r="J16" s="609"/>
      <c r="K16" s="610"/>
      <c r="L16" s="611"/>
      <c r="M16" s="199"/>
      <c r="N16" s="682"/>
      <c r="O16" s="682"/>
    </row>
    <row r="17" spans="2:18" s="365" customFormat="1" ht="14.25" customHeight="1" x14ac:dyDescent="0.25">
      <c r="B17" s="486"/>
      <c r="C17" s="374"/>
      <c r="D17" s="289"/>
      <c r="E17" s="7"/>
      <c r="F17" s="371"/>
      <c r="G17" s="372"/>
      <c r="H17" s="265"/>
      <c r="I17" s="354"/>
      <c r="J17" s="609"/>
      <c r="K17" s="610"/>
      <c r="L17" s="611"/>
      <c r="M17" s="199"/>
      <c r="N17" s="682"/>
      <c r="O17" s="682"/>
    </row>
    <row r="18" spans="2:18" s="365" customFormat="1" ht="23" x14ac:dyDescent="0.25">
      <c r="B18" s="489" t="s">
        <v>318</v>
      </c>
      <c r="C18" s="368" t="s">
        <v>319</v>
      </c>
      <c r="D18" s="490" t="s">
        <v>6</v>
      </c>
      <c r="E18" s="7"/>
      <c r="F18" s="461">
        <f>H16</f>
        <v>100000</v>
      </c>
      <c r="G18" s="593">
        <v>0</v>
      </c>
      <c r="H18" s="592">
        <f t="shared" ref="H18" si="1">IF(D18="","",F18*G18)</f>
        <v>0</v>
      </c>
      <c r="I18" s="354"/>
      <c r="J18" s="609"/>
      <c r="K18" s="610"/>
      <c r="L18" s="611"/>
      <c r="M18" s="199"/>
      <c r="N18" s="682"/>
      <c r="O18" s="682"/>
    </row>
    <row r="19" spans="2:18" s="365" customFormat="1" x14ac:dyDescent="0.25">
      <c r="B19" s="369"/>
      <c r="C19" s="368"/>
      <c r="D19" s="298"/>
      <c r="E19" s="7"/>
      <c r="F19" s="371"/>
      <c r="G19" s="491"/>
      <c r="H19" s="461"/>
      <c r="I19" s="354"/>
      <c r="J19" s="609"/>
      <c r="K19" s="610"/>
      <c r="L19" s="611"/>
      <c r="M19" s="199"/>
      <c r="N19" s="682"/>
      <c r="O19" s="682"/>
    </row>
    <row r="20" spans="2:18" s="365" customFormat="1" ht="12" customHeight="1" x14ac:dyDescent="0.25">
      <c r="B20" s="488" t="s">
        <v>320</v>
      </c>
      <c r="C20" s="368" t="s">
        <v>321</v>
      </c>
      <c r="D20" s="298" t="s">
        <v>317</v>
      </c>
      <c r="E20" s="7" t="s">
        <v>398</v>
      </c>
      <c r="F20" s="265">
        <v>100000</v>
      </c>
      <c r="G20" s="371">
        <v>1</v>
      </c>
      <c r="H20" s="265">
        <f>IF(D20="","",F20*G20)</f>
        <v>100000</v>
      </c>
      <c r="I20" s="354"/>
      <c r="J20" s="640"/>
      <c r="K20" s="641"/>
      <c r="L20" s="642"/>
      <c r="M20" s="199"/>
      <c r="N20" s="682"/>
      <c r="O20" s="682"/>
    </row>
    <row r="21" spans="2:18" s="365" customFormat="1" ht="12" customHeight="1" x14ac:dyDescent="0.25">
      <c r="B21" s="486"/>
      <c r="C21" s="368"/>
      <c r="D21" s="289"/>
      <c r="E21" s="7"/>
      <c r="F21" s="371"/>
      <c r="G21" s="372"/>
      <c r="H21" s="265"/>
      <c r="I21" s="354"/>
      <c r="J21" s="640"/>
      <c r="K21" s="641"/>
      <c r="L21" s="642"/>
      <c r="M21" s="199"/>
      <c r="N21" s="682"/>
      <c r="O21" s="682"/>
    </row>
    <row r="22" spans="2:18" s="365" customFormat="1" ht="22.25" customHeight="1" x14ac:dyDescent="0.25">
      <c r="B22" s="489" t="s">
        <v>322</v>
      </c>
      <c r="C22" s="492" t="s">
        <v>323</v>
      </c>
      <c r="D22" s="490" t="s">
        <v>6</v>
      </c>
      <c r="E22" s="7"/>
      <c r="F22" s="461">
        <f>H20</f>
        <v>100000</v>
      </c>
      <c r="G22" s="593">
        <v>0</v>
      </c>
      <c r="H22" s="592">
        <f t="shared" ref="H22" si="2">IF(D22="","",F22*G22)</f>
        <v>0</v>
      </c>
      <c r="I22" s="354"/>
      <c r="J22" s="640"/>
      <c r="K22" s="641"/>
      <c r="L22" s="642"/>
      <c r="M22" s="199"/>
      <c r="N22" s="682"/>
      <c r="O22" s="682"/>
    </row>
    <row r="23" spans="2:18" s="365" customFormat="1" ht="12" customHeight="1" x14ac:dyDescent="0.25">
      <c r="B23" s="486"/>
      <c r="C23" s="368"/>
      <c r="D23" s="298"/>
      <c r="E23" s="7"/>
      <c r="F23" s="371"/>
      <c r="G23" s="491"/>
      <c r="H23" s="461"/>
      <c r="I23" s="354"/>
      <c r="J23" s="640"/>
      <c r="K23" s="641"/>
      <c r="L23" s="642"/>
      <c r="M23" s="199"/>
      <c r="N23" s="682"/>
      <c r="O23" s="682"/>
    </row>
    <row r="24" spans="2:18" s="365" customFormat="1" ht="12" customHeight="1" x14ac:dyDescent="0.25">
      <c r="B24" s="488" t="s">
        <v>324</v>
      </c>
      <c r="C24" s="368" t="s">
        <v>325</v>
      </c>
      <c r="D24" s="298" t="s">
        <v>317</v>
      </c>
      <c r="E24" s="7"/>
      <c r="F24" s="265">
        <v>100000</v>
      </c>
      <c r="G24" s="371">
        <v>1</v>
      </c>
      <c r="H24" s="265">
        <f>IF(D24="","",F24*G24)</f>
        <v>100000</v>
      </c>
      <c r="I24" s="354"/>
      <c r="J24" s="609"/>
      <c r="K24" s="610"/>
      <c r="L24" s="611"/>
      <c r="M24" s="199"/>
      <c r="N24" s="682"/>
      <c r="O24" s="682"/>
    </row>
    <row r="25" spans="2:18" s="365" customFormat="1" ht="12" customHeight="1" x14ac:dyDescent="0.25">
      <c r="B25" s="486"/>
      <c r="C25" s="368"/>
      <c r="D25" s="289"/>
      <c r="E25" s="7"/>
      <c r="F25" s="371"/>
      <c r="G25" s="372"/>
      <c r="H25" s="265"/>
      <c r="I25" s="354"/>
      <c r="J25" s="640"/>
      <c r="K25" s="641"/>
      <c r="L25" s="642"/>
      <c r="M25" s="199"/>
      <c r="N25" s="682"/>
      <c r="O25" s="683"/>
      <c r="P25" s="493"/>
      <c r="Q25" s="493"/>
      <c r="R25" s="493"/>
    </row>
    <row r="26" spans="2:18" s="365" customFormat="1" ht="23" x14ac:dyDescent="0.25">
      <c r="B26" s="489" t="s">
        <v>326</v>
      </c>
      <c r="C26" s="374" t="s">
        <v>327</v>
      </c>
      <c r="D26" s="490" t="s">
        <v>6</v>
      </c>
      <c r="E26" s="7"/>
      <c r="F26" s="461">
        <f>H24</f>
        <v>100000</v>
      </c>
      <c r="G26" s="593">
        <v>0</v>
      </c>
      <c r="H26" s="592">
        <f t="shared" ref="H26" si="3">IF(D26="","",F26*G26)</f>
        <v>0</v>
      </c>
      <c r="I26" s="354"/>
      <c r="J26" s="609"/>
      <c r="K26" s="610"/>
      <c r="L26" s="611"/>
      <c r="M26" s="199"/>
      <c r="N26" s="682"/>
      <c r="O26" s="683"/>
      <c r="P26" s="493"/>
      <c r="Q26" s="493"/>
      <c r="R26" s="493"/>
    </row>
    <row r="27" spans="2:18" s="365" customFormat="1" ht="12" customHeight="1" x14ac:dyDescent="0.25">
      <c r="B27" s="373"/>
      <c r="C27" s="374"/>
      <c r="D27" s="289"/>
      <c r="E27" s="7"/>
      <c r="F27" s="469"/>
      <c r="G27" s="260"/>
      <c r="H27" s="47"/>
      <c r="I27" s="66"/>
      <c r="J27" s="610"/>
      <c r="K27" s="610"/>
      <c r="L27" s="611"/>
      <c r="M27" s="199"/>
      <c r="N27" s="682"/>
      <c r="O27" s="683"/>
      <c r="P27" s="493"/>
      <c r="Q27" s="493"/>
      <c r="R27" s="493"/>
    </row>
    <row r="28" spans="2:18" s="365" customFormat="1" ht="12" customHeight="1" x14ac:dyDescent="0.25">
      <c r="B28" s="488" t="s">
        <v>328</v>
      </c>
      <c r="C28" s="374" t="s">
        <v>329</v>
      </c>
      <c r="D28" s="298" t="s">
        <v>317</v>
      </c>
      <c r="E28" s="7" t="s">
        <v>398</v>
      </c>
      <c r="F28" s="265">
        <v>50000</v>
      </c>
      <c r="G28" s="371">
        <v>1</v>
      </c>
      <c r="H28" s="265">
        <f>IF(D28="","",F28*G28)</f>
        <v>50000</v>
      </c>
      <c r="I28" s="354"/>
      <c r="J28" s="609"/>
      <c r="K28" s="610"/>
      <c r="L28" s="611"/>
      <c r="M28" s="199"/>
      <c r="N28" s="682"/>
      <c r="O28" s="683"/>
      <c r="P28" s="493"/>
      <c r="Q28" s="493"/>
      <c r="R28" s="493"/>
    </row>
    <row r="29" spans="2:18" s="365" customFormat="1" ht="12" customHeight="1" x14ac:dyDescent="0.25">
      <c r="B29" s="486"/>
      <c r="C29" s="374"/>
      <c r="D29" s="289"/>
      <c r="E29" s="7"/>
      <c r="F29" s="371"/>
      <c r="G29" s="372"/>
      <c r="H29" s="265"/>
      <c r="I29" s="494"/>
      <c r="J29" s="610"/>
      <c r="K29" s="610"/>
      <c r="L29" s="611"/>
      <c r="M29" s="199"/>
      <c r="N29" s="682"/>
      <c r="O29" s="683"/>
      <c r="P29" s="493"/>
      <c r="Q29" s="493"/>
      <c r="R29" s="493"/>
    </row>
    <row r="30" spans="2:18" s="365" customFormat="1" ht="23" x14ac:dyDescent="0.25">
      <c r="B30" s="489" t="s">
        <v>330</v>
      </c>
      <c r="C30" s="374" t="s">
        <v>331</v>
      </c>
      <c r="D30" s="490" t="s">
        <v>6</v>
      </c>
      <c r="E30" s="7"/>
      <c r="F30" s="461">
        <f>H28</f>
        <v>50000</v>
      </c>
      <c r="G30" s="593">
        <v>0</v>
      </c>
      <c r="H30" s="592">
        <f t="shared" ref="H30" si="4">IF(D30="","",F30*G30)</f>
        <v>0</v>
      </c>
      <c r="I30" s="354"/>
      <c r="J30" s="609"/>
      <c r="K30" s="610"/>
      <c r="L30" s="611"/>
      <c r="M30" s="199"/>
      <c r="N30" s="682"/>
      <c r="O30" s="683"/>
      <c r="P30" s="493"/>
      <c r="Q30" s="493"/>
      <c r="R30" s="493"/>
    </row>
    <row r="31" spans="2:18" s="292" customFormat="1" ht="12.5" x14ac:dyDescent="0.25">
      <c r="B31" s="495"/>
      <c r="C31" s="297"/>
      <c r="D31" s="298"/>
      <c r="E31" s="12"/>
      <c r="F31" s="468"/>
      <c r="G31" s="496"/>
      <c r="H31" s="467"/>
      <c r="I31" s="497"/>
      <c r="J31" s="640"/>
      <c r="K31" s="641"/>
      <c r="L31" s="642"/>
      <c r="M31" s="257"/>
      <c r="N31" s="684"/>
      <c r="O31" s="685"/>
      <c r="P31" s="498"/>
      <c r="Q31" s="498"/>
      <c r="R31" s="498"/>
    </row>
    <row r="32" spans="2:18" s="365" customFormat="1" ht="12" customHeight="1" x14ac:dyDescent="0.25">
      <c r="B32" s="488" t="s">
        <v>332</v>
      </c>
      <c r="C32" s="288" t="s">
        <v>333</v>
      </c>
      <c r="D32" s="298" t="s">
        <v>317</v>
      </c>
      <c r="E32" s="7" t="s">
        <v>398</v>
      </c>
      <c r="F32" s="265">
        <v>50000</v>
      </c>
      <c r="G32" s="371">
        <v>1</v>
      </c>
      <c r="H32" s="265">
        <f>IF(D32="","",F32*G32)</f>
        <v>50000</v>
      </c>
      <c r="I32" s="354"/>
      <c r="J32" s="609"/>
      <c r="K32" s="610"/>
      <c r="L32" s="611"/>
      <c r="M32" s="199"/>
      <c r="N32" s="682"/>
      <c r="O32" s="683"/>
      <c r="P32" s="493"/>
      <c r="Q32" s="493"/>
      <c r="R32" s="493"/>
    </row>
    <row r="33" spans="2:18" s="292" customFormat="1" ht="12.5" x14ac:dyDescent="0.25">
      <c r="B33" s="486"/>
      <c r="C33" s="297"/>
      <c r="D33" s="289"/>
      <c r="E33" s="7"/>
      <c r="F33" s="371"/>
      <c r="G33" s="372"/>
      <c r="H33" s="265"/>
      <c r="I33" s="497"/>
      <c r="J33" s="640"/>
      <c r="K33" s="641"/>
      <c r="L33" s="642"/>
      <c r="M33" s="257"/>
      <c r="N33" s="684"/>
      <c r="O33" s="685"/>
      <c r="P33" s="498"/>
      <c r="Q33" s="498"/>
      <c r="R33" s="498"/>
    </row>
    <row r="34" spans="2:18" s="365" customFormat="1" ht="23" x14ac:dyDescent="0.25">
      <c r="B34" s="489" t="s">
        <v>334</v>
      </c>
      <c r="C34" s="374" t="s">
        <v>335</v>
      </c>
      <c r="D34" s="490" t="s">
        <v>6</v>
      </c>
      <c r="E34" s="7"/>
      <c r="F34" s="461">
        <f>H32</f>
        <v>50000</v>
      </c>
      <c r="G34" s="593">
        <v>0</v>
      </c>
      <c r="H34" s="592">
        <f t="shared" ref="H34" si="5">IF(D34="","",F34*G34)</f>
        <v>0</v>
      </c>
      <c r="I34" s="354"/>
      <c r="J34" s="609"/>
      <c r="K34" s="610"/>
      <c r="L34" s="611"/>
      <c r="M34" s="199"/>
      <c r="N34" s="682"/>
      <c r="O34" s="683"/>
      <c r="P34" s="493"/>
      <c r="Q34" s="493"/>
      <c r="R34" s="493"/>
    </row>
    <row r="35" spans="2:18" s="365" customFormat="1" ht="12.5" x14ac:dyDescent="0.25">
      <c r="B35" s="495"/>
      <c r="C35" s="297"/>
      <c r="D35" s="298"/>
      <c r="E35" s="7"/>
      <c r="F35" s="201"/>
      <c r="G35" s="491"/>
      <c r="H35" s="201"/>
      <c r="I35" s="354"/>
      <c r="J35" s="640"/>
      <c r="K35" s="641"/>
      <c r="L35" s="642"/>
      <c r="M35" s="199"/>
      <c r="N35" s="682"/>
      <c r="O35" s="683"/>
      <c r="P35" s="493"/>
      <c r="Q35" s="493"/>
      <c r="R35" s="493"/>
    </row>
    <row r="36" spans="2:18" s="365" customFormat="1" ht="12" customHeight="1" x14ac:dyDescent="0.25">
      <c r="B36" s="488" t="s">
        <v>336</v>
      </c>
      <c r="C36" s="288" t="s">
        <v>337</v>
      </c>
      <c r="D36" s="298" t="s">
        <v>317</v>
      </c>
      <c r="E36" s="7" t="s">
        <v>398</v>
      </c>
      <c r="F36" s="265">
        <v>50000</v>
      </c>
      <c r="G36" s="371">
        <v>1</v>
      </c>
      <c r="H36" s="265">
        <f>IF(D36="","",F36*G36)</f>
        <v>50000</v>
      </c>
      <c r="I36" s="354"/>
      <c r="J36" s="640"/>
      <c r="K36" s="641"/>
      <c r="L36" s="642"/>
      <c r="M36" s="199"/>
      <c r="N36" s="682"/>
      <c r="O36" s="683"/>
      <c r="P36" s="493"/>
      <c r="Q36" s="493"/>
      <c r="R36" s="493"/>
    </row>
    <row r="37" spans="2:18" s="365" customFormat="1" ht="12" customHeight="1" x14ac:dyDescent="0.25">
      <c r="B37" s="486"/>
      <c r="C37" s="448"/>
      <c r="D37" s="289"/>
      <c r="E37" s="289"/>
      <c r="F37" s="371"/>
      <c r="G37" s="372"/>
      <c r="H37" s="265"/>
      <c r="I37" s="354"/>
      <c r="J37" s="640"/>
      <c r="K37" s="641"/>
      <c r="L37" s="642"/>
      <c r="M37" s="199"/>
      <c r="N37" s="682"/>
      <c r="O37" s="683"/>
      <c r="P37" s="493"/>
      <c r="Q37" s="493"/>
      <c r="R37" s="493"/>
    </row>
    <row r="38" spans="2:18" s="365" customFormat="1" ht="23" x14ac:dyDescent="0.25">
      <c r="B38" s="489" t="s">
        <v>338</v>
      </c>
      <c r="C38" s="374" t="s">
        <v>339</v>
      </c>
      <c r="D38" s="490" t="s">
        <v>6</v>
      </c>
      <c r="E38" s="289"/>
      <c r="F38" s="461">
        <f>H36</f>
        <v>50000</v>
      </c>
      <c r="G38" s="593">
        <v>0</v>
      </c>
      <c r="H38" s="592">
        <f t="shared" ref="H38" si="6">IF(D38="","",F38*G38)</f>
        <v>0</v>
      </c>
      <c r="I38" s="354"/>
      <c r="J38" s="609"/>
      <c r="K38" s="610"/>
      <c r="L38" s="611"/>
      <c r="M38" s="199"/>
      <c r="N38" s="682"/>
      <c r="O38" s="683"/>
      <c r="P38" s="493"/>
      <c r="Q38" s="493"/>
      <c r="R38" s="493"/>
    </row>
    <row r="39" spans="2:18" s="365" customFormat="1" ht="12" customHeight="1" x14ac:dyDescent="0.25">
      <c r="B39" s="373"/>
      <c r="C39" s="288"/>
      <c r="D39" s="289"/>
      <c r="E39" s="289"/>
      <c r="F39" s="371"/>
      <c r="G39" s="372"/>
      <c r="H39" s="57"/>
      <c r="I39" s="354"/>
      <c r="J39" s="609"/>
      <c r="K39" s="610"/>
      <c r="L39" s="611"/>
      <c r="M39" s="199"/>
      <c r="N39" s="682"/>
      <c r="O39" s="683"/>
      <c r="P39" s="493"/>
      <c r="Q39" s="493"/>
      <c r="R39" s="493"/>
    </row>
    <row r="40" spans="2:18" s="365" customFormat="1" ht="12" customHeight="1" x14ac:dyDescent="0.25">
      <c r="B40" s="488" t="s">
        <v>340</v>
      </c>
      <c r="C40" s="288" t="s">
        <v>341</v>
      </c>
      <c r="D40" s="298" t="s">
        <v>317</v>
      </c>
      <c r="E40" s="289"/>
      <c r="F40" s="265">
        <v>50000</v>
      </c>
      <c r="G40" s="371">
        <v>1</v>
      </c>
      <c r="H40" s="265">
        <f>IF(D40="","",F40*G40)</f>
        <v>50000</v>
      </c>
      <c r="I40" s="354"/>
      <c r="J40" s="609"/>
      <c r="K40" s="610"/>
      <c r="L40" s="611"/>
      <c r="M40" s="199"/>
      <c r="N40" s="682"/>
      <c r="O40" s="683"/>
      <c r="P40" s="493"/>
      <c r="Q40" s="493"/>
      <c r="R40" s="493"/>
    </row>
    <row r="41" spans="2:18" s="365" customFormat="1" ht="12" customHeight="1" x14ac:dyDescent="0.25">
      <c r="B41" s="486"/>
      <c r="C41" s="288"/>
      <c r="D41" s="289"/>
      <c r="E41" s="289"/>
      <c r="F41" s="371"/>
      <c r="G41" s="372"/>
      <c r="H41" s="265"/>
      <c r="I41" s="354"/>
      <c r="J41" s="609"/>
      <c r="K41" s="610"/>
      <c r="L41" s="611"/>
      <c r="M41" s="199"/>
      <c r="N41" s="682"/>
      <c r="O41" s="683"/>
      <c r="P41" s="493"/>
      <c r="Q41" s="493"/>
      <c r="R41" s="493"/>
    </row>
    <row r="42" spans="2:18" s="365" customFormat="1" ht="23" x14ac:dyDescent="0.25">
      <c r="B42" s="489" t="s">
        <v>342</v>
      </c>
      <c r="C42" s="374" t="s">
        <v>343</v>
      </c>
      <c r="D42" s="490" t="s">
        <v>6</v>
      </c>
      <c r="E42" s="289"/>
      <c r="F42" s="461">
        <f>H40</f>
        <v>50000</v>
      </c>
      <c r="G42" s="593">
        <v>0</v>
      </c>
      <c r="H42" s="592">
        <f t="shared" ref="H42" si="7">IF(D42="","",F42*G42)</f>
        <v>0</v>
      </c>
      <c r="I42" s="354"/>
      <c r="J42" s="609"/>
      <c r="K42" s="610"/>
      <c r="L42" s="611"/>
      <c r="M42" s="199"/>
      <c r="N42" s="682"/>
      <c r="O42" s="683"/>
      <c r="P42" s="493"/>
      <c r="Q42" s="493"/>
      <c r="R42" s="493"/>
    </row>
    <row r="43" spans="2:18" s="365" customFormat="1" ht="12" customHeight="1" x14ac:dyDescent="0.25">
      <c r="B43" s="287"/>
      <c r="C43" s="288"/>
      <c r="D43" s="289"/>
      <c r="E43" s="289"/>
      <c r="F43" s="376"/>
      <c r="G43" s="377"/>
      <c r="H43" s="57"/>
      <c r="J43" s="609"/>
      <c r="K43" s="610"/>
      <c r="L43" s="611"/>
      <c r="M43" s="199"/>
      <c r="N43" s="682"/>
      <c r="O43" s="682"/>
    </row>
    <row r="44" spans="2:18" s="286" customFormat="1" ht="24.75" customHeight="1" x14ac:dyDescent="0.25">
      <c r="B44" s="499" t="str">
        <f>B11</f>
        <v>PCS1.2.11</v>
      </c>
      <c r="C44" s="300" t="s">
        <v>374</v>
      </c>
      <c r="D44" s="380"/>
      <c r="E44" s="380"/>
      <c r="F44" s="381"/>
      <c r="G44" s="382"/>
      <c r="H44" s="105">
        <f>SUM(H14:H43)</f>
        <v>500000</v>
      </c>
      <c r="J44" s="511"/>
      <c r="K44" s="511"/>
      <c r="L44" s="512"/>
      <c r="M44" s="200"/>
      <c r="N44" s="686"/>
      <c r="O44" s="686"/>
    </row>
    <row r="45" spans="2:18" s="303" customFormat="1" ht="6" customHeight="1" x14ac:dyDescent="0.25">
      <c r="B45" s="383"/>
      <c r="C45" s="384"/>
      <c r="D45" s="385"/>
      <c r="E45" s="385"/>
      <c r="F45" s="386"/>
      <c r="G45" s="387"/>
      <c r="H45" s="111"/>
      <c r="J45" s="667"/>
      <c r="K45" s="667"/>
      <c r="L45" s="668"/>
      <c r="M45" s="669"/>
      <c r="N45" s="687"/>
      <c r="O45" s="687"/>
    </row>
    <row r="46" spans="2:18" ht="7.5" customHeight="1" x14ac:dyDescent="0.25"/>
  </sheetData>
  <sheetProtection algorithmName="SHA-512" hashValue="nsNBgFgxhwKo/wAbtGLAgFPdo4Ls0jf7e2VYyltIbgOBgNBdd2HReMLhyfALTzFU5H4TF7hAVUD9XYP3d7GGcg==" saltValue="hXrNd1PsnyATJ99fJb4NuQ==" spinCount="100000" sheet="1" objects="1" scenarios="1"/>
  <mergeCells count="4">
    <mergeCell ref="F3:H3"/>
    <mergeCell ref="F6:H6"/>
    <mergeCell ref="B7:H7"/>
    <mergeCell ref="C13:C14"/>
  </mergeCells>
  <pageMargins left="0.43307086614173229" right="0.31496062992125984" top="0.43307086614173229" bottom="0.62992125984251968" header="0.35433070866141736" footer="0.31496062992125984"/>
  <pageSetup paperSize="9" scale="76" firstPageNumber="196" orientation="portrait" useFirstPageNumber="1" r:id="rId1"/>
  <headerFooter alignWithMargins="0">
    <oddHeader xml:space="preserve">&amp;R&amp;"Arial,Bold Italic"
</oddHeader>
    <oddFooter>&amp;L&amp;"Arial,Bold"&amp;8_______________________________________________________________________________________________________________________
ZNT 4198/17T Standard Quotation Document Ver. 2019-09-02&amp;C&amp;"Arial,Bold"&amp;9C&amp;P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tabColor theme="3" tint="0.59999389629810485"/>
  </sheetPr>
  <dimension ref="B1:O28"/>
  <sheetViews>
    <sheetView showGridLines="0" view="pageBreakPreview" zoomScaleNormal="100" zoomScaleSheetLayoutView="100" zoomScalePageLayoutView="150" workbookViewId="0">
      <selection activeCell="I14" sqref="I14"/>
    </sheetView>
  </sheetViews>
  <sheetFormatPr defaultColWidth="8.81640625" defaultRowHeight="12.5" x14ac:dyDescent="0.25"/>
  <cols>
    <col min="1" max="1" width="2" style="30" customWidth="1"/>
    <col min="2" max="2" width="9.90625" style="37" customWidth="1"/>
    <col min="3" max="3" width="55.81640625" style="40" customWidth="1"/>
    <col min="4" max="4" width="6.54296875" style="40" customWidth="1"/>
    <col min="5" max="5" width="21.81640625" style="41" customWidth="1"/>
    <col min="6" max="6" width="1.453125" style="30" customWidth="1"/>
    <col min="7" max="7" width="9.6328125" style="30" customWidth="1"/>
    <col min="8" max="8" width="17.6328125" style="125" bestFit="1" customWidth="1"/>
    <col min="9" max="9" width="17.36328125" style="30" customWidth="1"/>
    <col min="10" max="10" width="8.81640625" style="30"/>
    <col min="11" max="11" width="15.453125" style="30" customWidth="1"/>
    <col min="12" max="12" width="12.54296875" style="30" customWidth="1"/>
    <col min="13" max="13" width="9.1796875" style="30" customWidth="1"/>
    <col min="14" max="14" width="15.08984375" style="30" bestFit="1" customWidth="1"/>
    <col min="15" max="16384" width="8.81640625" style="30"/>
  </cols>
  <sheetData>
    <row r="1" spans="2:12" x14ac:dyDescent="0.25">
      <c r="C1" s="37" t="e">
        <f>"Page C"&amp;Page_A</f>
        <v>#REF!</v>
      </c>
      <c r="E1" s="41">
        <f>E24</f>
        <v>9787500</v>
      </c>
    </row>
    <row r="2" spans="2:12" s="27" customFormat="1" ht="18" customHeight="1" x14ac:dyDescent="0.25">
      <c r="B2" s="156" t="s">
        <v>403</v>
      </c>
      <c r="C2" s="35"/>
      <c r="D2" s="35"/>
      <c r="F2" s="466" t="str">
        <f>'1.2'!F3</f>
        <v>Contract No. ZNB2642/00000/00/HOD/INF/25/T</v>
      </c>
      <c r="G2" s="28"/>
      <c r="H2" s="124"/>
      <c r="L2" s="28"/>
    </row>
    <row r="3" spans="2:12" s="27" customFormat="1" ht="16.5" customHeight="1" x14ac:dyDescent="0.25">
      <c r="B3" s="157" t="s">
        <v>32</v>
      </c>
      <c r="C3" s="35"/>
      <c r="D3" s="35"/>
      <c r="E3" s="28"/>
      <c r="F3" s="28"/>
      <c r="G3" s="28"/>
      <c r="H3" s="124"/>
      <c r="J3" s="34"/>
      <c r="K3" s="34"/>
      <c r="L3" s="28"/>
    </row>
    <row r="4" spans="2:12" s="27" customFormat="1" ht="13.5" customHeight="1" x14ac:dyDescent="0.25">
      <c r="B4" s="73"/>
      <c r="C4" s="35"/>
      <c r="D4" s="35"/>
      <c r="E4" s="28"/>
      <c r="F4" s="28"/>
      <c r="G4" s="28"/>
      <c r="H4" s="124"/>
      <c r="J4" s="34"/>
      <c r="K4" s="34"/>
      <c r="L4" s="28"/>
    </row>
    <row r="5" spans="2:12" s="27" customFormat="1" ht="13.5" customHeight="1" x14ac:dyDescent="0.25">
      <c r="B5" s="73"/>
      <c r="C5" s="35"/>
      <c r="D5" s="35"/>
      <c r="E5" s="28"/>
      <c r="F5" s="28"/>
      <c r="G5" s="28"/>
      <c r="H5" s="124"/>
      <c r="J5" s="34"/>
      <c r="K5" s="34"/>
      <c r="L5" s="28"/>
    </row>
    <row r="6" spans="2:12" ht="12.75" customHeight="1" x14ac:dyDescent="0.25">
      <c r="B6" s="562" t="str">
        <f>'1.2'!B6</f>
        <v>SCHEDULE A: ROADWORKS</v>
      </c>
      <c r="C6" s="563"/>
      <c r="D6" s="563"/>
      <c r="E6" s="563"/>
    </row>
    <row r="7" spans="2:12" ht="12.75" customHeight="1" x14ac:dyDescent="0.25">
      <c r="B7" s="65"/>
      <c r="C7" s="116"/>
      <c r="D7" s="116"/>
      <c r="E7" s="116"/>
    </row>
    <row r="8" spans="2:12" ht="12.75" customHeight="1" x14ac:dyDescent="0.25">
      <c r="B8" s="565" t="s">
        <v>33</v>
      </c>
      <c r="C8" s="565"/>
      <c r="D8" s="565"/>
      <c r="E8" s="565"/>
    </row>
    <row r="9" spans="2:12" ht="12.75" customHeight="1" x14ac:dyDescent="0.25">
      <c r="B9" s="72"/>
      <c r="C9" s="72"/>
      <c r="D9" s="72"/>
      <c r="E9" s="72"/>
    </row>
    <row r="10" spans="2:12" ht="33.5" customHeight="1" x14ac:dyDescent="0.25">
      <c r="B10" s="566" t="s">
        <v>287</v>
      </c>
      <c r="C10" s="566"/>
      <c r="D10" s="566"/>
      <c r="E10" s="566"/>
    </row>
    <row r="11" spans="2:12" ht="21" customHeight="1" thickBot="1" x14ac:dyDescent="0.3">
      <c r="B11" s="564" t="s">
        <v>257</v>
      </c>
      <c r="C11" s="564"/>
      <c r="D11" s="564"/>
      <c r="E11" s="564"/>
    </row>
    <row r="12" spans="2:12" s="38" customFormat="1" ht="25" customHeight="1" thickBot="1" x14ac:dyDescent="0.3">
      <c r="B12" s="121" t="s">
        <v>17</v>
      </c>
      <c r="C12" s="122" t="s">
        <v>1</v>
      </c>
      <c r="D12" s="195" t="s">
        <v>48</v>
      </c>
      <c r="E12" s="123" t="s">
        <v>5</v>
      </c>
      <c r="H12" s="126"/>
    </row>
    <row r="13" spans="2:12" ht="21" customHeight="1" x14ac:dyDescent="0.25">
      <c r="B13" s="119">
        <v>1.2</v>
      </c>
      <c r="C13" s="120" t="str">
        <f>'1.2'!C11</f>
        <v>GENERAL REQUIREMENTS AND PAYMENTS</v>
      </c>
      <c r="D13" s="202" t="s">
        <v>383</v>
      </c>
      <c r="E13" s="442">
        <f>'1.2'!H84</f>
        <v>1250000</v>
      </c>
      <c r="G13" s="38"/>
      <c r="H13" s="117"/>
    </row>
    <row r="14" spans="2:12" s="310" customFormat="1" ht="24" customHeight="1" x14ac:dyDescent="0.25">
      <c r="B14" s="31">
        <v>1.3</v>
      </c>
      <c r="C14" s="32" t="str">
        <f>'1.3'!C11</f>
        <v>CONTRACTOR'S ESTABLISHMENT ON SITE AND GENERAL OBLIGATIONS</v>
      </c>
      <c r="D14" s="202" t="s">
        <v>384</v>
      </c>
      <c r="E14" s="443">
        <f>'1.3'!H23</f>
        <v>0</v>
      </c>
      <c r="G14" s="311"/>
      <c r="H14" s="312"/>
    </row>
    <row r="15" spans="2:12" ht="21" customHeight="1" x14ac:dyDescent="0.25">
      <c r="B15" s="31">
        <v>2.1</v>
      </c>
      <c r="C15" s="32" t="str">
        <f>'2.1'!C11</f>
        <v>GENERAL REQUIREMENTS AND TRENCHING FOR SERVICES</v>
      </c>
      <c r="D15" s="202" t="s">
        <v>385</v>
      </c>
      <c r="E15" s="443">
        <f>'2.1'!H38</f>
        <v>7687500</v>
      </c>
      <c r="G15" s="38"/>
      <c r="H15" s="117"/>
    </row>
    <row r="16" spans="2:12" ht="21" customHeight="1" x14ac:dyDescent="0.25">
      <c r="B16" s="31">
        <v>4.4000000000000004</v>
      </c>
      <c r="C16" s="32" t="str">
        <f>'4.4'!C11</f>
        <v>COMMERCIAL MATERIALS</v>
      </c>
      <c r="D16" s="202" t="s">
        <v>386</v>
      </c>
      <c r="E16" s="443">
        <f>'4.4'!H27</f>
        <v>0</v>
      </c>
      <c r="G16" s="38"/>
      <c r="H16" s="117"/>
    </row>
    <row r="17" spans="2:15" ht="21" customHeight="1" x14ac:dyDescent="0.25">
      <c r="B17" s="31">
        <v>5.3</v>
      </c>
      <c r="C17" s="32" t="str">
        <f>'5.3'!C11</f>
        <v>ROAD PAVEMENT LAYERS</v>
      </c>
      <c r="D17" s="202" t="s">
        <v>387</v>
      </c>
      <c r="E17" s="443">
        <f>'5.3'!H27</f>
        <v>0</v>
      </c>
      <c r="G17" s="38"/>
      <c r="H17" s="117"/>
    </row>
    <row r="18" spans="2:15" ht="21" customHeight="1" x14ac:dyDescent="0.25">
      <c r="B18" s="31">
        <v>5.4</v>
      </c>
      <c r="C18" s="32" t="str">
        <f>'5.4'!C11</f>
        <v>STABILIZATION</v>
      </c>
      <c r="D18" s="202" t="s">
        <v>388</v>
      </c>
      <c r="E18" s="443">
        <f>'5.4'!H28</f>
        <v>0</v>
      </c>
      <c r="G18" s="38"/>
      <c r="H18" s="117"/>
    </row>
    <row r="19" spans="2:15" ht="21" customHeight="1" x14ac:dyDescent="0.25">
      <c r="B19" s="31">
        <v>8.1</v>
      </c>
      <c r="C19" s="32" t="str">
        <f>'8.1'!C11</f>
        <v>PRIME COAT</v>
      </c>
      <c r="D19" s="202" t="s">
        <v>389</v>
      </c>
      <c r="E19" s="443">
        <f>'8.1'!H25</f>
        <v>0</v>
      </c>
      <c r="G19" s="38"/>
      <c r="H19" s="117"/>
    </row>
    <row r="20" spans="2:15" ht="21" customHeight="1" x14ac:dyDescent="0.25">
      <c r="B20" s="308" t="s">
        <v>248</v>
      </c>
      <c r="C20" s="32" t="str">
        <f>'10.1'!C11</f>
        <v>SURFACE TREATMENT</v>
      </c>
      <c r="D20" s="202" t="s">
        <v>390</v>
      </c>
      <c r="E20" s="443">
        <f>'10.1'!H46</f>
        <v>0</v>
      </c>
      <c r="G20" s="38"/>
      <c r="H20" s="117"/>
    </row>
    <row r="21" spans="2:15" ht="28.5" customHeight="1" x14ac:dyDescent="0.25">
      <c r="B21" s="308" t="s">
        <v>254</v>
      </c>
      <c r="C21" s="32" t="str">
        <f>'11.9'!C11</f>
        <v>FINISHING THE ROAD AND ROAD RESERVE AND TREATING OLD ROADS</v>
      </c>
      <c r="D21" s="202" t="s">
        <v>391</v>
      </c>
      <c r="E21" s="443">
        <f>'11.9'!H18</f>
        <v>0</v>
      </c>
      <c r="G21" s="38"/>
      <c r="H21" s="446"/>
      <c r="I21" s="449"/>
      <c r="K21" s="450"/>
      <c r="L21" s="451"/>
      <c r="N21" s="450"/>
      <c r="O21" s="451"/>
    </row>
    <row r="22" spans="2:15" ht="28.5" customHeight="1" x14ac:dyDescent="0.25">
      <c r="B22" s="308" t="s">
        <v>255</v>
      </c>
      <c r="C22" s="32" t="str">
        <f>'20.1'!C11</f>
        <v>TESTING MATERIAL AND JUDGEMENT OF WORKMANSHIP</v>
      </c>
      <c r="D22" s="202" t="s">
        <v>392</v>
      </c>
      <c r="E22" s="443">
        <f>'20.1'!H20</f>
        <v>350000</v>
      </c>
      <c r="G22" s="38"/>
      <c r="H22" s="446"/>
      <c r="I22" s="449"/>
      <c r="K22" s="450"/>
      <c r="L22" s="451"/>
      <c r="N22" s="450"/>
      <c r="O22" s="451"/>
    </row>
    <row r="23" spans="2:15" ht="21" customHeight="1" thickBot="1" x14ac:dyDescent="0.3">
      <c r="B23" s="308" t="s">
        <v>313</v>
      </c>
      <c r="C23" s="32" t="str">
        <f>'PCS1.2.11'!C11</f>
        <v>MAINTENANCE OF ROAD DURING DEFECT LIABILITY PERIOD</v>
      </c>
      <c r="D23" s="202" t="s">
        <v>393</v>
      </c>
      <c r="E23" s="443">
        <f>'PCS1.2.11'!H44</f>
        <v>500000</v>
      </c>
      <c r="G23" s="38"/>
      <c r="H23" s="117"/>
    </row>
    <row r="24" spans="2:15" ht="23.5" customHeight="1" thickBot="1" x14ac:dyDescent="0.3">
      <c r="B24" s="128" t="s">
        <v>401</v>
      </c>
      <c r="C24" s="194"/>
      <c r="D24" s="127"/>
      <c r="E24" s="113">
        <f>SUM(E13:E23)</f>
        <v>9787500</v>
      </c>
      <c r="H24" s="225"/>
    </row>
    <row r="25" spans="2:15" x14ac:dyDescent="0.25">
      <c r="E25" s="39"/>
      <c r="H25" s="225"/>
    </row>
    <row r="28" spans="2:15" x14ac:dyDescent="0.25">
      <c r="C28" s="30"/>
    </row>
  </sheetData>
  <sheetProtection algorithmName="SHA-512" hashValue="M7ZZbFrViPlb//kAaozRKvUAN/OkjG/xxq+j5vW3d3PBCifdjrDqUOvqz8vvsrj+r+BI9zx4ao8A9AXOCI8TGA==" saltValue="Ju5sF3TCwGYtpDko312Z4w==" spinCount="100000" sheet="1" objects="1" scenarios="1"/>
  <mergeCells count="4">
    <mergeCell ref="B6:E6"/>
    <mergeCell ref="B11:E11"/>
    <mergeCell ref="B8:E8"/>
    <mergeCell ref="B10:E10"/>
  </mergeCells>
  <pageMargins left="0.43307086614173229" right="0.31496062992125984" top="0.43307086614173229" bottom="0.62992125984251968" header="0.35433070866141736" footer="0.31496062992125984"/>
  <pageSetup paperSize="9" scale="81" firstPageNumber="31" orientation="portrait" r:id="rId1"/>
  <headerFooter alignWithMargins="0">
    <oddHeader xml:space="preserve">&amp;R&amp;"Arial,Bold Italic"
</oddHeader>
    <oddFooter>&amp;L&amp;"Arial,Bold"&amp;8_______________________________________________________________________________________________________________________
ZNT 4198/17T Standard Quotation Document Ver. 2019-09-02&amp;C&amp;"Arial,Bold"&amp;9C&amp;P</oddFooter>
  </headerFooter>
  <extLst>
    <ext xmlns:x14="http://schemas.microsoft.com/office/spreadsheetml/2009/9/main" uri="{78C0D931-6437-407d-A8EE-F0AAD7539E65}">
      <x14:conditionalFormattings>
        <x14:conditionalFormatting xmlns:xm="http://schemas.microsoft.com/office/excel/2006/main">
          <x14:cfRule type="expression" priority="3" id="{546D3244-11C9-4109-B8B3-F480FFE57B4C}">
            <xm:f>#REF!=FALSE</xm:f>
            <x14:dxf>
              <font>
                <color theme="0"/>
              </font>
            </x14:dxf>
          </x14:cfRule>
          <xm:sqref>E13:E24</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563FE-BBEF-49E6-A9A6-FFF74569D46E}">
  <sheetPr codeName="Sheet17">
    <tabColor rgb="FF92D050"/>
  </sheetPr>
  <dimension ref="A1:O180"/>
  <sheetViews>
    <sheetView showGridLines="0" view="pageBreakPreview" zoomScaleSheetLayoutView="100" workbookViewId="0">
      <pane xSplit="5" ySplit="2" topLeftCell="F3" activePane="bottomRight" state="frozen"/>
      <selection activeCell="A120" sqref="A120:XFD120"/>
      <selection pane="topRight" activeCell="A120" sqref="A120:XFD120"/>
      <selection pane="bottomLeft" activeCell="A120" sqref="A120:XFD120"/>
      <selection pane="bottomRight" activeCell="G60" activeCellId="18" sqref="G16 G18 G20 G22 G24 G26 G31 G33 G35 G37 G39 G41 G45 G47 G49 G51 G53 G58 G60"/>
    </sheetView>
  </sheetViews>
  <sheetFormatPr defaultColWidth="8.81640625" defaultRowHeight="11.5" x14ac:dyDescent="0.25"/>
  <cols>
    <col min="1" max="1" width="1.1796875" style="266" customWidth="1"/>
    <col min="2" max="2" width="7.453125" style="275" customWidth="1"/>
    <col min="3" max="3" width="41.1796875" style="276" customWidth="1"/>
    <col min="4" max="4" width="9" style="277" customWidth="1"/>
    <col min="5" max="5" width="4.453125" style="277" customWidth="1"/>
    <col min="6" max="6" width="13.6328125" style="277" customWidth="1"/>
    <col min="7" max="7" width="13.54296875" style="266" customWidth="1"/>
    <col min="8" max="8" width="15.1796875" style="324" customWidth="1"/>
    <col min="9" max="9" width="1.1796875" style="266" customWidth="1"/>
    <col min="10" max="10" width="13.54296875" style="667" customWidth="1"/>
    <col min="11" max="12" width="14.1796875" style="667" customWidth="1"/>
    <col min="13" max="13" width="14.1796875" style="669" customWidth="1"/>
    <col min="14" max="15" width="8.81640625" style="688"/>
    <col min="16" max="16384" width="8.81640625" style="266"/>
  </cols>
  <sheetData>
    <row r="1" spans="1:15" x14ac:dyDescent="0.25">
      <c r="B1" s="267"/>
      <c r="C1" s="268" t="s">
        <v>34</v>
      </c>
      <c r="D1" s="269"/>
      <c r="E1" s="269"/>
      <c r="F1" s="269"/>
      <c r="G1" s="272"/>
      <c r="H1" s="271">
        <f>MAX(H2:H209)</f>
        <v>0</v>
      </c>
      <c r="I1" s="314"/>
    </row>
    <row r="2" spans="1:15" x14ac:dyDescent="0.25">
      <c r="A2" s="272"/>
      <c r="B2" s="463"/>
      <c r="C2" s="464"/>
      <c r="D2" s="464"/>
      <c r="E2" s="464"/>
      <c r="F2" s="464"/>
      <c r="G2" s="464"/>
      <c r="H2" s="464"/>
      <c r="I2" s="270"/>
      <c r="J2" s="671"/>
      <c r="K2" s="671"/>
      <c r="L2" s="671"/>
      <c r="M2" s="671"/>
    </row>
    <row r="3" spans="1:15" s="272" customFormat="1" x14ac:dyDescent="0.25">
      <c r="B3" s="273" t="str">
        <f>_Client1</f>
        <v>Province of KwaZulu-Natal</v>
      </c>
      <c r="C3" s="268"/>
      <c r="D3" s="269"/>
      <c r="F3" s="555" t="s">
        <v>286</v>
      </c>
      <c r="G3" s="555"/>
      <c r="H3" s="555"/>
      <c r="J3" s="667"/>
      <c r="K3" s="667"/>
      <c r="L3" s="667"/>
      <c r="M3" s="669"/>
      <c r="N3" s="689"/>
      <c r="O3" s="669"/>
    </row>
    <row r="4" spans="1:15" s="272" customFormat="1" x14ac:dyDescent="0.25">
      <c r="B4" s="274" t="str">
        <f>_Client2</f>
        <v>Department of Transport</v>
      </c>
      <c r="C4" s="268"/>
      <c r="D4" s="269"/>
      <c r="E4" s="269"/>
      <c r="F4" s="269"/>
      <c r="G4" s="269"/>
      <c r="H4" s="269"/>
      <c r="J4" s="667"/>
      <c r="K4" s="667"/>
      <c r="L4" s="667"/>
      <c r="M4" s="669"/>
      <c r="N4" s="689"/>
      <c r="O4" s="669"/>
    </row>
    <row r="6" spans="1:15" s="272" customFormat="1" x14ac:dyDescent="0.25">
      <c r="B6" s="278" t="s">
        <v>258</v>
      </c>
      <c r="C6" s="279"/>
      <c r="D6" s="280"/>
      <c r="E6" s="280"/>
      <c r="F6" s="556" t="s">
        <v>259</v>
      </c>
      <c r="G6" s="556"/>
      <c r="H6" s="557"/>
      <c r="J6" s="674"/>
      <c r="K6" s="674"/>
      <c r="L6" s="674"/>
      <c r="M6" s="676"/>
      <c r="N6" s="669"/>
      <c r="O6" s="669"/>
    </row>
    <row r="7" spans="1:15" ht="23.15" customHeight="1" x14ac:dyDescent="0.25">
      <c r="B7" s="558" t="s">
        <v>287</v>
      </c>
      <c r="C7" s="559"/>
      <c r="D7" s="559"/>
      <c r="E7" s="559"/>
      <c r="F7" s="559"/>
      <c r="G7" s="559"/>
      <c r="H7" s="560"/>
      <c r="J7" s="678"/>
      <c r="K7" s="678"/>
      <c r="L7" s="678"/>
      <c r="M7" s="690"/>
    </row>
    <row r="8" spans="1:15" ht="8.15" customHeight="1" x14ac:dyDescent="0.25">
      <c r="B8" s="282"/>
      <c r="C8" s="315"/>
      <c r="D8" s="315"/>
      <c r="E8" s="315"/>
      <c r="F8" s="315"/>
      <c r="G8" s="315"/>
      <c r="H8" s="316"/>
      <c r="J8" s="678"/>
      <c r="K8" s="678"/>
      <c r="L8" s="678"/>
      <c r="M8" s="690"/>
    </row>
    <row r="9" spans="1:15" s="283" customFormat="1" ht="20.149999999999999" customHeight="1" x14ac:dyDescent="0.25">
      <c r="B9" s="284" t="s">
        <v>0</v>
      </c>
      <c r="C9" s="285" t="s">
        <v>1</v>
      </c>
      <c r="D9" s="285" t="s">
        <v>2</v>
      </c>
      <c r="E9" s="285" t="s">
        <v>24</v>
      </c>
      <c r="F9" s="285" t="s">
        <v>3</v>
      </c>
      <c r="G9" s="285" t="s">
        <v>4</v>
      </c>
      <c r="H9" s="317" t="s">
        <v>5</v>
      </c>
      <c r="J9" s="671"/>
      <c r="K9" s="671"/>
      <c r="L9" s="671"/>
      <c r="M9" s="686"/>
      <c r="N9" s="691"/>
      <c r="O9" s="691"/>
    </row>
    <row r="10" spans="1:15" x14ac:dyDescent="0.25">
      <c r="B10" s="318"/>
      <c r="C10" s="288"/>
      <c r="D10" s="289"/>
      <c r="E10" s="289"/>
      <c r="F10" s="289"/>
      <c r="G10" s="319"/>
      <c r="H10" s="320" t="str">
        <f>IF(D10="","",F10*G10)</f>
        <v/>
      </c>
      <c r="J10" s="609"/>
      <c r="K10" s="610"/>
      <c r="L10" s="611"/>
      <c r="M10" s="196"/>
    </row>
    <row r="11" spans="1:15" x14ac:dyDescent="0.25">
      <c r="B11" s="321" t="s">
        <v>84</v>
      </c>
      <c r="C11" s="290" t="s">
        <v>85</v>
      </c>
      <c r="D11" s="289"/>
      <c r="E11" s="289"/>
      <c r="F11" s="289"/>
      <c r="G11" s="319"/>
      <c r="H11" s="320" t="str">
        <f>IF(D11="","",F11*G11)</f>
        <v/>
      </c>
      <c r="J11" s="609"/>
      <c r="K11" s="610"/>
      <c r="L11" s="611"/>
      <c r="M11" s="196"/>
    </row>
    <row r="12" spans="1:15" x14ac:dyDescent="0.25">
      <c r="B12" s="318"/>
      <c r="C12" s="288"/>
      <c r="D12" s="289"/>
      <c r="E12" s="289"/>
      <c r="F12" s="289"/>
      <c r="G12" s="319"/>
      <c r="H12" s="320" t="str">
        <f>IF(D12="","",F12*G12)</f>
        <v/>
      </c>
      <c r="J12" s="609"/>
      <c r="K12" s="610"/>
      <c r="L12" s="611"/>
      <c r="M12" s="196"/>
    </row>
    <row r="13" spans="1:15" x14ac:dyDescent="0.25">
      <c r="B13" s="318"/>
      <c r="C13" s="322"/>
      <c r="D13" s="289"/>
      <c r="E13" s="289"/>
      <c r="F13" s="289"/>
      <c r="G13" s="319"/>
      <c r="H13" s="320" t="str">
        <f t="shared" ref="H13:H28" si="0">IF(D13="","",F13*G13)</f>
        <v/>
      </c>
      <c r="J13" s="609"/>
      <c r="K13" s="610"/>
      <c r="L13" s="611"/>
      <c r="M13" s="196"/>
    </row>
    <row r="14" spans="1:15" x14ac:dyDescent="0.25">
      <c r="B14" s="20" t="s">
        <v>84</v>
      </c>
      <c r="C14" s="45" t="s">
        <v>85</v>
      </c>
      <c r="D14" s="226"/>
      <c r="E14" s="51"/>
      <c r="F14" s="226"/>
      <c r="G14" s="48"/>
      <c r="H14" s="36" t="str">
        <f t="shared" si="0"/>
        <v/>
      </c>
      <c r="J14" s="609"/>
      <c r="K14" s="610"/>
      <c r="L14" s="611"/>
      <c r="M14" s="196"/>
    </row>
    <row r="15" spans="1:15" x14ac:dyDescent="0.25">
      <c r="B15" s="20"/>
      <c r="C15" s="45"/>
      <c r="D15" s="226"/>
      <c r="E15" s="51"/>
      <c r="F15" s="226"/>
      <c r="G15" s="48"/>
      <c r="H15" s="36"/>
      <c r="J15" s="609"/>
      <c r="K15" s="610"/>
      <c r="L15" s="611"/>
      <c r="M15" s="196"/>
    </row>
    <row r="16" spans="1:15" x14ac:dyDescent="0.25">
      <c r="B16" s="20" t="s">
        <v>86</v>
      </c>
      <c r="C16" s="11" t="s">
        <v>87</v>
      </c>
      <c r="D16" s="12" t="s">
        <v>31</v>
      </c>
      <c r="E16" s="7"/>
      <c r="F16" s="12">
        <v>300</v>
      </c>
      <c r="G16" s="591">
        <v>0</v>
      </c>
      <c r="H16" s="597">
        <f t="shared" ref="H16" si="1">IF(D16="","",F16*G16)</f>
        <v>0</v>
      </c>
      <c r="J16" s="609"/>
      <c r="K16" s="610"/>
      <c r="L16" s="611"/>
      <c r="M16" s="196"/>
    </row>
    <row r="17" spans="2:13" x14ac:dyDescent="0.25">
      <c r="B17" s="20"/>
      <c r="C17" s="11"/>
      <c r="D17" s="12"/>
      <c r="E17" s="7"/>
      <c r="F17" s="12"/>
      <c r="G17" s="436"/>
      <c r="H17" s="437"/>
      <c r="J17" s="609"/>
      <c r="K17" s="610"/>
      <c r="L17" s="611"/>
      <c r="M17" s="196"/>
    </row>
    <row r="18" spans="2:13" x14ac:dyDescent="0.25">
      <c r="B18" s="20"/>
      <c r="C18" s="11" t="s">
        <v>184</v>
      </c>
      <c r="D18" s="12" t="s">
        <v>31</v>
      </c>
      <c r="E18" s="7"/>
      <c r="F18" s="12">
        <v>200</v>
      </c>
      <c r="G18" s="591">
        <v>0</v>
      </c>
      <c r="H18" s="597">
        <f t="shared" ref="H18" si="2">IF(D18="","",F18*G18)</f>
        <v>0</v>
      </c>
      <c r="J18" s="609"/>
      <c r="K18" s="610"/>
      <c r="L18" s="611"/>
      <c r="M18" s="196"/>
    </row>
    <row r="19" spans="2:13" x14ac:dyDescent="0.25">
      <c r="B19" s="20"/>
      <c r="C19" s="246"/>
      <c r="D19" s="12"/>
      <c r="E19" s="7"/>
      <c r="F19" s="12"/>
      <c r="G19" s="436"/>
      <c r="H19" s="437"/>
      <c r="J19" s="609"/>
      <c r="K19" s="610"/>
      <c r="L19" s="611"/>
      <c r="M19" s="196"/>
    </row>
    <row r="20" spans="2:13" x14ac:dyDescent="0.25">
      <c r="B20" s="20"/>
      <c r="C20" s="11" t="s">
        <v>185</v>
      </c>
      <c r="D20" s="12" t="s">
        <v>31</v>
      </c>
      <c r="E20" s="7"/>
      <c r="F20" s="12">
        <v>100</v>
      </c>
      <c r="G20" s="591">
        <v>0</v>
      </c>
      <c r="H20" s="597">
        <f t="shared" ref="H20" si="3">IF(D20="","",F20*G20)</f>
        <v>0</v>
      </c>
      <c r="J20" s="609"/>
      <c r="K20" s="610"/>
      <c r="L20" s="611"/>
      <c r="M20" s="196"/>
    </row>
    <row r="21" spans="2:13" x14ac:dyDescent="0.25">
      <c r="B21" s="20"/>
      <c r="C21" s="11"/>
      <c r="D21" s="12"/>
      <c r="E21" s="7"/>
      <c r="F21" s="12"/>
      <c r="G21" s="436"/>
      <c r="H21" s="437"/>
      <c r="J21" s="609"/>
      <c r="K21" s="610"/>
      <c r="L21" s="611"/>
      <c r="M21" s="196"/>
    </row>
    <row r="22" spans="2:13" x14ac:dyDescent="0.25">
      <c r="B22" s="20"/>
      <c r="C22" s="11" t="s">
        <v>186</v>
      </c>
      <c r="D22" s="12" t="s">
        <v>31</v>
      </c>
      <c r="E22" s="7"/>
      <c r="F22" s="12">
        <v>60</v>
      </c>
      <c r="G22" s="591">
        <v>0</v>
      </c>
      <c r="H22" s="597">
        <f t="shared" ref="H22" si="4">IF(D22="","",F22*G22)</f>
        <v>0</v>
      </c>
      <c r="J22" s="609"/>
      <c r="K22" s="610"/>
      <c r="L22" s="611"/>
      <c r="M22" s="196"/>
    </row>
    <row r="23" spans="2:13" x14ac:dyDescent="0.25">
      <c r="B23" s="20"/>
      <c r="C23" s="11"/>
      <c r="D23" s="12"/>
      <c r="E23" s="7"/>
      <c r="F23" s="12"/>
      <c r="G23" s="436"/>
      <c r="H23" s="437"/>
      <c r="J23" s="609"/>
      <c r="K23" s="610"/>
      <c r="L23" s="611"/>
      <c r="M23" s="196"/>
    </row>
    <row r="24" spans="2:13" x14ac:dyDescent="0.25">
      <c r="B24" s="20"/>
      <c r="C24" s="11" t="s">
        <v>187</v>
      </c>
      <c r="D24" s="12" t="s">
        <v>31</v>
      </c>
      <c r="E24" s="7"/>
      <c r="F24" s="12">
        <v>200</v>
      </c>
      <c r="G24" s="591">
        <v>0</v>
      </c>
      <c r="H24" s="597">
        <f t="shared" ref="H24" si="5">IF(D24="","",F24*G24)</f>
        <v>0</v>
      </c>
      <c r="J24" s="609"/>
      <c r="K24" s="610"/>
      <c r="L24" s="611"/>
      <c r="M24" s="196"/>
    </row>
    <row r="25" spans="2:13" x14ac:dyDescent="0.25">
      <c r="B25" s="20"/>
      <c r="C25" s="11"/>
      <c r="D25" s="12"/>
      <c r="E25" s="7"/>
      <c r="F25" s="12"/>
      <c r="G25" s="436"/>
      <c r="H25" s="437"/>
      <c r="J25" s="609"/>
      <c r="K25" s="610"/>
      <c r="L25" s="611"/>
      <c r="M25" s="196"/>
    </row>
    <row r="26" spans="2:13" x14ac:dyDescent="0.25">
      <c r="B26" s="20"/>
      <c r="C26" s="11" t="s">
        <v>188</v>
      </c>
      <c r="D26" s="12" t="s">
        <v>31</v>
      </c>
      <c r="E26" s="7"/>
      <c r="F26" s="12">
        <v>200</v>
      </c>
      <c r="G26" s="591">
        <v>0</v>
      </c>
      <c r="H26" s="597">
        <f t="shared" ref="H26" si="6">IF(D26="","",F26*G26)</f>
        <v>0</v>
      </c>
      <c r="J26" s="609"/>
      <c r="K26" s="610"/>
      <c r="L26" s="611"/>
      <c r="M26" s="196"/>
    </row>
    <row r="27" spans="2:13" x14ac:dyDescent="0.25">
      <c r="B27" s="20"/>
      <c r="C27" s="11"/>
      <c r="D27" s="12"/>
      <c r="E27" s="7"/>
      <c r="F27" s="12"/>
      <c r="G27" s="436"/>
      <c r="H27" s="437"/>
      <c r="J27" s="609"/>
      <c r="K27" s="610"/>
      <c r="L27" s="611"/>
      <c r="M27" s="196"/>
    </row>
    <row r="28" spans="2:13" x14ac:dyDescent="0.25">
      <c r="B28" s="20"/>
      <c r="C28" s="11"/>
      <c r="D28" s="12"/>
      <c r="E28" s="7"/>
      <c r="F28" s="12"/>
      <c r="G28" s="436"/>
      <c r="H28" s="437" t="str">
        <f t="shared" si="0"/>
        <v/>
      </c>
      <c r="J28" s="609"/>
      <c r="K28" s="610"/>
      <c r="L28" s="611"/>
      <c r="M28" s="196"/>
    </row>
    <row r="29" spans="2:13" x14ac:dyDescent="0.25">
      <c r="B29" s="20" t="s">
        <v>109</v>
      </c>
      <c r="C29" s="11" t="s">
        <v>110</v>
      </c>
      <c r="D29" s="12"/>
      <c r="E29" s="7"/>
      <c r="F29" s="12"/>
      <c r="G29" s="436"/>
      <c r="H29" s="437"/>
      <c r="J29" s="609"/>
      <c r="K29" s="610"/>
      <c r="L29" s="611"/>
      <c r="M29" s="196"/>
    </row>
    <row r="30" spans="2:13" x14ac:dyDescent="0.25">
      <c r="B30" s="20"/>
      <c r="C30" s="11"/>
      <c r="D30" s="12"/>
      <c r="E30" s="7"/>
      <c r="F30" s="12"/>
      <c r="G30" s="436"/>
      <c r="H30" s="437"/>
      <c r="J30" s="609"/>
      <c r="K30" s="610"/>
      <c r="L30" s="611"/>
      <c r="M30" s="196"/>
    </row>
    <row r="31" spans="2:13" x14ac:dyDescent="0.25">
      <c r="B31" s="20"/>
      <c r="C31" s="11" t="s">
        <v>235</v>
      </c>
      <c r="D31" s="12" t="s">
        <v>31</v>
      </c>
      <c r="E31" s="7"/>
      <c r="F31" s="12">
        <v>100</v>
      </c>
      <c r="G31" s="591">
        <v>0</v>
      </c>
      <c r="H31" s="597">
        <f t="shared" ref="H31" si="7">IF(D31="","",F31*G31)</f>
        <v>0</v>
      </c>
      <c r="J31" s="609"/>
      <c r="K31" s="610"/>
      <c r="L31" s="611"/>
      <c r="M31" s="196"/>
    </row>
    <row r="32" spans="2:13" x14ac:dyDescent="0.25">
      <c r="B32" s="20"/>
      <c r="C32" s="11"/>
      <c r="D32" s="12"/>
      <c r="E32" s="7"/>
      <c r="F32" s="12"/>
      <c r="G32" s="436"/>
      <c r="H32" s="437"/>
      <c r="J32" s="609"/>
      <c r="K32" s="610"/>
      <c r="L32" s="611"/>
      <c r="M32" s="196"/>
    </row>
    <row r="33" spans="2:13" x14ac:dyDescent="0.25">
      <c r="B33" s="20"/>
      <c r="C33" s="11" t="s">
        <v>236</v>
      </c>
      <c r="D33" s="12" t="s">
        <v>31</v>
      </c>
      <c r="E33" s="7"/>
      <c r="F33" s="12">
        <v>100</v>
      </c>
      <c r="G33" s="591">
        <v>0</v>
      </c>
      <c r="H33" s="597">
        <f t="shared" ref="H33" si="8">IF(D33="","",F33*G33)</f>
        <v>0</v>
      </c>
      <c r="J33" s="609"/>
      <c r="K33" s="610"/>
      <c r="L33" s="611"/>
      <c r="M33" s="196"/>
    </row>
    <row r="34" spans="2:13" x14ac:dyDescent="0.25">
      <c r="B34" s="20"/>
      <c r="C34" s="11"/>
      <c r="D34" s="12"/>
      <c r="E34" s="7"/>
      <c r="F34" s="12"/>
      <c r="G34" s="436"/>
      <c r="H34" s="437"/>
      <c r="J34" s="609"/>
      <c r="K34" s="610"/>
      <c r="L34" s="611"/>
      <c r="M34" s="196"/>
    </row>
    <row r="35" spans="2:13" x14ac:dyDescent="0.25">
      <c r="B35" s="20"/>
      <c r="C35" s="11" t="s">
        <v>237</v>
      </c>
      <c r="D35" s="12" t="s">
        <v>31</v>
      </c>
      <c r="E35" s="7"/>
      <c r="F35" s="12">
        <v>100</v>
      </c>
      <c r="G35" s="591">
        <v>0</v>
      </c>
      <c r="H35" s="597">
        <f t="shared" ref="H35" si="9">IF(D35="","",F35*G35)</f>
        <v>0</v>
      </c>
      <c r="J35" s="609"/>
      <c r="K35" s="610"/>
      <c r="L35" s="611"/>
      <c r="M35" s="196"/>
    </row>
    <row r="36" spans="2:13" x14ac:dyDescent="0.25">
      <c r="B36" s="20"/>
      <c r="C36" s="11"/>
      <c r="D36" s="12"/>
      <c r="E36" s="7"/>
      <c r="F36" s="12"/>
      <c r="G36" s="436"/>
      <c r="H36" s="437"/>
      <c r="J36" s="609"/>
      <c r="K36" s="610"/>
      <c r="L36" s="611"/>
      <c r="M36" s="196"/>
    </row>
    <row r="37" spans="2:13" x14ac:dyDescent="0.25">
      <c r="B37" s="20"/>
      <c r="C37" s="11" t="s">
        <v>189</v>
      </c>
      <c r="D37" s="12" t="s">
        <v>31</v>
      </c>
      <c r="E37" s="7"/>
      <c r="F37" s="12">
        <v>50</v>
      </c>
      <c r="G37" s="591">
        <v>0</v>
      </c>
      <c r="H37" s="597">
        <f t="shared" ref="H37" si="10">IF(D37="","",F37*G37)</f>
        <v>0</v>
      </c>
      <c r="J37" s="609"/>
      <c r="K37" s="610"/>
      <c r="L37" s="611"/>
      <c r="M37" s="196"/>
    </row>
    <row r="38" spans="2:13" x14ac:dyDescent="0.25">
      <c r="B38" s="20"/>
      <c r="C38" s="11"/>
      <c r="D38" s="12"/>
      <c r="E38" s="7"/>
      <c r="F38" s="12"/>
      <c r="G38" s="436"/>
      <c r="H38" s="437"/>
      <c r="J38" s="609"/>
      <c r="K38" s="610"/>
      <c r="L38" s="611"/>
      <c r="M38" s="196"/>
    </row>
    <row r="39" spans="2:13" x14ac:dyDescent="0.25">
      <c r="B39" s="20"/>
      <c r="C39" s="11" t="s">
        <v>190</v>
      </c>
      <c r="D39" s="12" t="s">
        <v>31</v>
      </c>
      <c r="E39" s="7"/>
      <c r="F39" s="12">
        <v>50</v>
      </c>
      <c r="G39" s="591">
        <v>0</v>
      </c>
      <c r="H39" s="597">
        <f t="shared" ref="H39" si="11">IF(D39="","",F39*G39)</f>
        <v>0</v>
      </c>
      <c r="J39" s="609"/>
      <c r="K39" s="610"/>
      <c r="L39" s="611"/>
      <c r="M39" s="196"/>
    </row>
    <row r="40" spans="2:13" x14ac:dyDescent="0.25">
      <c r="B40" s="20"/>
      <c r="C40" s="11"/>
      <c r="D40" s="12"/>
      <c r="E40" s="7"/>
      <c r="F40" s="12"/>
      <c r="G40" s="436"/>
      <c r="H40" s="437"/>
      <c r="J40" s="609"/>
      <c r="K40" s="610"/>
      <c r="L40" s="611"/>
      <c r="M40" s="196"/>
    </row>
    <row r="41" spans="2:13" x14ac:dyDescent="0.25">
      <c r="B41" s="20"/>
      <c r="C41" s="11" t="s">
        <v>191</v>
      </c>
      <c r="D41" s="12" t="s">
        <v>31</v>
      </c>
      <c r="E41" s="7"/>
      <c r="F41" s="12">
        <v>100</v>
      </c>
      <c r="G41" s="591">
        <v>0</v>
      </c>
      <c r="H41" s="597">
        <f t="shared" ref="H41" si="12">IF(D41="","",F41*G41)</f>
        <v>0</v>
      </c>
      <c r="J41" s="609"/>
      <c r="K41" s="610"/>
      <c r="L41" s="611"/>
      <c r="M41" s="196"/>
    </row>
    <row r="42" spans="2:13" x14ac:dyDescent="0.25">
      <c r="B42" s="20"/>
      <c r="C42" s="11"/>
      <c r="D42" s="12"/>
      <c r="E42" s="7"/>
      <c r="F42" s="12"/>
      <c r="G42" s="436"/>
      <c r="H42" s="437"/>
      <c r="J42" s="609"/>
      <c r="K42" s="610"/>
      <c r="L42" s="611"/>
      <c r="M42" s="196"/>
    </row>
    <row r="43" spans="2:13" x14ac:dyDescent="0.25">
      <c r="B43" s="20"/>
      <c r="C43" s="11" t="s">
        <v>196</v>
      </c>
      <c r="D43" s="12"/>
      <c r="E43" s="7"/>
      <c r="F43" s="12"/>
      <c r="G43" s="436"/>
      <c r="H43" s="437"/>
      <c r="J43" s="609"/>
      <c r="K43" s="610"/>
      <c r="L43" s="611"/>
      <c r="M43" s="196"/>
    </row>
    <row r="44" spans="2:13" x14ac:dyDescent="0.25">
      <c r="B44" s="20"/>
      <c r="C44" s="11"/>
      <c r="D44" s="12"/>
      <c r="E44" s="7"/>
      <c r="F44" s="12"/>
      <c r="G44" s="436"/>
      <c r="H44" s="437"/>
      <c r="J44" s="609"/>
      <c r="K44" s="610"/>
      <c r="L44" s="611"/>
      <c r="M44" s="196"/>
    </row>
    <row r="45" spans="2:13" x14ac:dyDescent="0.25">
      <c r="B45" s="20"/>
      <c r="C45" s="11" t="s">
        <v>192</v>
      </c>
      <c r="D45" s="12" t="s">
        <v>31</v>
      </c>
      <c r="E45" s="7"/>
      <c r="F45" s="12">
        <v>50</v>
      </c>
      <c r="G45" s="591">
        <v>0</v>
      </c>
      <c r="H45" s="597">
        <f t="shared" ref="H45" si="13">IF(D45="","",F45*G45)</f>
        <v>0</v>
      </c>
      <c r="J45" s="609"/>
      <c r="K45" s="610"/>
      <c r="L45" s="611"/>
      <c r="M45" s="196"/>
    </row>
    <row r="46" spans="2:13" x14ac:dyDescent="0.25">
      <c r="B46" s="20"/>
      <c r="C46" s="11"/>
      <c r="D46" s="12"/>
      <c r="E46" s="7"/>
      <c r="F46" s="12"/>
      <c r="G46" s="436"/>
      <c r="H46" s="437"/>
      <c r="J46" s="609"/>
      <c r="K46" s="610"/>
      <c r="L46" s="611"/>
      <c r="M46" s="196"/>
    </row>
    <row r="47" spans="2:13" x14ac:dyDescent="0.25">
      <c r="B47" s="20"/>
      <c r="C47" s="11" t="s">
        <v>195</v>
      </c>
      <c r="D47" s="12" t="s">
        <v>31</v>
      </c>
      <c r="E47" s="7"/>
      <c r="F47" s="12">
        <v>100</v>
      </c>
      <c r="G47" s="591">
        <v>0</v>
      </c>
      <c r="H47" s="597">
        <f t="shared" ref="H47" si="14">IF(D47="","",F47*G47)</f>
        <v>0</v>
      </c>
      <c r="J47" s="610"/>
      <c r="K47" s="610"/>
      <c r="L47" s="611"/>
      <c r="M47" s="196"/>
    </row>
    <row r="48" spans="2:13" x14ac:dyDescent="0.25">
      <c r="B48" s="20"/>
      <c r="C48" s="11"/>
      <c r="D48" s="12"/>
      <c r="E48" s="7"/>
      <c r="F48" s="12"/>
      <c r="G48" s="436"/>
      <c r="H48" s="437"/>
      <c r="J48" s="609"/>
      <c r="K48" s="610"/>
      <c r="L48" s="611"/>
      <c r="M48" s="196"/>
    </row>
    <row r="49" spans="2:13" ht="14.5" x14ac:dyDescent="0.25">
      <c r="B49" s="20"/>
      <c r="C49" s="11" t="s">
        <v>238</v>
      </c>
      <c r="D49" s="12" t="s">
        <v>31</v>
      </c>
      <c r="E49" s="7"/>
      <c r="F49" s="12">
        <v>50</v>
      </c>
      <c r="G49" s="591">
        <v>0</v>
      </c>
      <c r="H49" s="597">
        <f t="shared" ref="H49" si="15">IF(D49="","",F49*G49)</f>
        <v>0</v>
      </c>
      <c r="J49" s="609"/>
      <c r="K49" s="610"/>
      <c r="L49" s="611"/>
      <c r="M49" s="196"/>
    </row>
    <row r="50" spans="2:13" x14ac:dyDescent="0.25">
      <c r="B50" s="20"/>
      <c r="C50" s="11"/>
      <c r="D50" s="12"/>
      <c r="E50" s="7"/>
      <c r="F50" s="12"/>
      <c r="G50" s="436"/>
      <c r="H50" s="437"/>
      <c r="J50" s="692"/>
      <c r="K50" s="610"/>
      <c r="L50" s="611"/>
      <c r="M50" s="196"/>
    </row>
    <row r="51" spans="2:13" x14ac:dyDescent="0.25">
      <c r="B51" s="20"/>
      <c r="C51" s="11" t="s">
        <v>193</v>
      </c>
      <c r="D51" s="12" t="s">
        <v>31</v>
      </c>
      <c r="E51" s="7"/>
      <c r="F51" s="12">
        <v>100</v>
      </c>
      <c r="G51" s="591">
        <v>0</v>
      </c>
      <c r="H51" s="597">
        <f t="shared" ref="H51" si="16">IF(D51="","",F51*G51)</f>
        <v>0</v>
      </c>
      <c r="J51" s="692"/>
      <c r="K51" s="610"/>
      <c r="L51" s="611"/>
      <c r="M51" s="196"/>
    </row>
    <row r="52" spans="2:13" x14ac:dyDescent="0.25">
      <c r="B52" s="20"/>
      <c r="C52" s="11"/>
      <c r="D52" s="12"/>
      <c r="E52" s="7"/>
      <c r="F52" s="12"/>
      <c r="G52" s="436"/>
      <c r="H52" s="437"/>
      <c r="J52" s="692"/>
      <c r="K52" s="610"/>
      <c r="L52" s="611"/>
      <c r="M52" s="196"/>
    </row>
    <row r="53" spans="2:13" x14ac:dyDescent="0.25">
      <c r="B53" s="20"/>
      <c r="C53" s="11" t="s">
        <v>194</v>
      </c>
      <c r="D53" s="12" t="s">
        <v>31</v>
      </c>
      <c r="E53" s="7"/>
      <c r="F53" s="12">
        <v>100</v>
      </c>
      <c r="G53" s="591">
        <v>0</v>
      </c>
      <c r="H53" s="597">
        <f t="shared" ref="H53" si="17">IF(D53="","",F53*G53)</f>
        <v>0</v>
      </c>
      <c r="J53" s="692"/>
      <c r="K53" s="610"/>
      <c r="L53" s="611"/>
      <c r="M53" s="196"/>
    </row>
    <row r="54" spans="2:13" x14ac:dyDescent="0.25">
      <c r="B54" s="20"/>
      <c r="C54" s="80"/>
      <c r="D54" s="12"/>
      <c r="E54" s="7"/>
      <c r="F54" s="12"/>
      <c r="G54" s="436"/>
      <c r="H54" s="437"/>
      <c r="J54" s="692"/>
      <c r="K54" s="610"/>
      <c r="L54" s="611"/>
      <c r="M54" s="196"/>
    </row>
    <row r="55" spans="2:13" x14ac:dyDescent="0.25">
      <c r="B55" s="20"/>
      <c r="C55" s="11"/>
      <c r="D55" s="12"/>
      <c r="E55" s="7"/>
      <c r="F55" s="12"/>
      <c r="G55" s="436"/>
      <c r="H55" s="437"/>
      <c r="J55" s="692"/>
      <c r="K55" s="610"/>
      <c r="L55" s="611"/>
      <c r="M55" s="196"/>
    </row>
    <row r="56" spans="2:13" x14ac:dyDescent="0.25">
      <c r="B56" s="20" t="s">
        <v>111</v>
      </c>
      <c r="C56" s="11" t="s">
        <v>112</v>
      </c>
      <c r="D56" s="12"/>
      <c r="E56" s="7"/>
      <c r="F56" s="12"/>
      <c r="G56" s="436"/>
      <c r="H56" s="437"/>
      <c r="J56" s="609"/>
      <c r="K56" s="610"/>
      <c r="L56" s="611"/>
      <c r="M56" s="196"/>
    </row>
    <row r="57" spans="2:13" x14ac:dyDescent="0.25">
      <c r="B57" s="20"/>
      <c r="C57" s="11"/>
      <c r="D57" s="12"/>
      <c r="E57" s="7"/>
      <c r="F57" s="12"/>
      <c r="G57" s="436"/>
      <c r="H57" s="437"/>
      <c r="J57" s="609"/>
      <c r="K57" s="610"/>
      <c r="L57" s="611"/>
      <c r="M57" s="196"/>
    </row>
    <row r="58" spans="2:13" x14ac:dyDescent="0.25">
      <c r="B58" s="20"/>
      <c r="C58" s="11" t="s">
        <v>197</v>
      </c>
      <c r="D58" s="12" t="s">
        <v>10</v>
      </c>
      <c r="E58" s="7"/>
      <c r="F58" s="12">
        <v>10000</v>
      </c>
      <c r="G58" s="591">
        <v>0</v>
      </c>
      <c r="H58" s="597">
        <f t="shared" ref="H58" si="18">IF(D58="","",F58*G58)</f>
        <v>0</v>
      </c>
      <c r="J58" s="610"/>
      <c r="K58" s="610"/>
      <c r="L58" s="611"/>
      <c r="M58" s="196"/>
    </row>
    <row r="59" spans="2:13" x14ac:dyDescent="0.25">
      <c r="B59" s="20"/>
      <c r="C59" s="11"/>
      <c r="D59" s="12"/>
      <c r="E59" s="7"/>
      <c r="F59" s="12"/>
      <c r="G59" s="436"/>
      <c r="H59" s="437"/>
      <c r="J59" s="609"/>
      <c r="K59" s="610"/>
      <c r="L59" s="611"/>
      <c r="M59" s="196"/>
    </row>
    <row r="60" spans="2:13" x14ac:dyDescent="0.25">
      <c r="B60" s="20"/>
      <c r="C60" s="11" t="s">
        <v>239</v>
      </c>
      <c r="D60" s="12" t="s">
        <v>10</v>
      </c>
      <c r="E60" s="7"/>
      <c r="F60" s="12">
        <v>10000</v>
      </c>
      <c r="G60" s="591">
        <v>0</v>
      </c>
      <c r="H60" s="597">
        <f t="shared" ref="H60" si="19">IF(D60="","",F60*G60)</f>
        <v>0</v>
      </c>
      <c r="J60" s="609"/>
      <c r="K60" s="610"/>
      <c r="L60" s="611"/>
      <c r="M60" s="196"/>
    </row>
    <row r="61" spans="2:13" x14ac:dyDescent="0.25">
      <c r="B61" s="318"/>
      <c r="C61" s="288"/>
      <c r="D61" s="289"/>
      <c r="E61" s="289"/>
      <c r="F61" s="289"/>
      <c r="G61" s="438"/>
      <c r="H61" s="439"/>
      <c r="J61" s="609"/>
      <c r="K61" s="610"/>
      <c r="L61" s="611"/>
      <c r="M61" s="196"/>
    </row>
    <row r="62" spans="2:13" ht="24.75" customHeight="1" x14ac:dyDescent="0.25">
      <c r="B62" s="465" t="str">
        <f>B11</f>
        <v>C1.2.8</v>
      </c>
      <c r="C62" s="300" t="s">
        <v>377</v>
      </c>
      <c r="D62" s="301"/>
      <c r="E62" s="301"/>
      <c r="F62" s="302"/>
      <c r="G62" s="440"/>
      <c r="H62" s="441">
        <f>SUM(H16:H61)</f>
        <v>0</v>
      </c>
      <c r="J62" s="511"/>
      <c r="K62" s="511"/>
      <c r="L62" s="512"/>
      <c r="M62" s="197"/>
    </row>
    <row r="63" spans="2:13" ht="5.25" customHeight="1" x14ac:dyDescent="0.25">
      <c r="L63" s="668"/>
    </row>
    <row r="64" spans="2:13" x14ac:dyDescent="0.25">
      <c r="L64" s="668"/>
    </row>
    <row r="65" spans="1:15" x14ac:dyDescent="0.25">
      <c r="L65" s="668"/>
    </row>
    <row r="66" spans="1:15" x14ac:dyDescent="0.25">
      <c r="L66" s="668"/>
    </row>
    <row r="67" spans="1:15" x14ac:dyDescent="0.25">
      <c r="L67" s="668"/>
    </row>
    <row r="68" spans="1:15" x14ac:dyDescent="0.25">
      <c r="L68" s="668"/>
    </row>
    <row r="69" spans="1:15" x14ac:dyDescent="0.25">
      <c r="L69" s="668"/>
    </row>
    <row r="70" spans="1:15" x14ac:dyDescent="0.25">
      <c r="L70" s="668"/>
    </row>
    <row r="71" spans="1:15" x14ac:dyDescent="0.25">
      <c r="L71" s="668"/>
    </row>
    <row r="72" spans="1:15" x14ac:dyDescent="0.25">
      <c r="L72" s="668"/>
    </row>
    <row r="73" spans="1:15" x14ac:dyDescent="0.25">
      <c r="L73" s="668"/>
    </row>
    <row r="74" spans="1:15" x14ac:dyDescent="0.25">
      <c r="L74" s="668"/>
    </row>
    <row r="75" spans="1:15" x14ac:dyDescent="0.25">
      <c r="L75" s="668"/>
    </row>
    <row r="76" spans="1:15" x14ac:dyDescent="0.25">
      <c r="L76" s="668"/>
    </row>
    <row r="77" spans="1:15" s="272" customFormat="1" x14ac:dyDescent="0.25">
      <c r="A77" s="266"/>
      <c r="B77" s="275"/>
      <c r="C77" s="276"/>
      <c r="D77" s="277"/>
      <c r="E77" s="277"/>
      <c r="F77" s="277"/>
      <c r="G77" s="266"/>
      <c r="H77" s="324"/>
      <c r="I77" s="266"/>
      <c r="J77" s="667"/>
      <c r="K77" s="667"/>
      <c r="L77" s="668"/>
      <c r="M77" s="669"/>
      <c r="N77" s="688"/>
      <c r="O77" s="669"/>
    </row>
    <row r="78" spans="1:15" s="272" customFormat="1" x14ac:dyDescent="0.25">
      <c r="A78" s="266"/>
      <c r="B78" s="275"/>
      <c r="C78" s="276"/>
      <c r="D78" s="277"/>
      <c r="E78" s="277"/>
      <c r="F78" s="277"/>
      <c r="G78" s="266"/>
      <c r="H78" s="324"/>
      <c r="I78" s="266"/>
      <c r="J78" s="667"/>
      <c r="K78" s="667"/>
      <c r="L78" s="668"/>
      <c r="M78" s="669"/>
      <c r="N78" s="688"/>
      <c r="O78" s="669"/>
    </row>
    <row r="79" spans="1:15" s="272" customFormat="1" x14ac:dyDescent="0.25">
      <c r="A79" s="266"/>
      <c r="B79" s="275"/>
      <c r="C79" s="276"/>
      <c r="D79" s="277"/>
      <c r="E79" s="277"/>
      <c r="F79" s="277"/>
      <c r="G79" s="266"/>
      <c r="H79" s="324"/>
      <c r="I79" s="266"/>
      <c r="J79" s="667"/>
      <c r="K79" s="667"/>
      <c r="L79" s="668"/>
      <c r="M79" s="669"/>
      <c r="N79" s="688"/>
      <c r="O79" s="669"/>
    </row>
    <row r="80" spans="1:15" s="272" customFormat="1" x14ac:dyDescent="0.25">
      <c r="A80" s="266"/>
      <c r="B80" s="275"/>
      <c r="C80" s="276"/>
      <c r="D80" s="277"/>
      <c r="E80" s="277"/>
      <c r="F80" s="277"/>
      <c r="G80" s="266"/>
      <c r="H80" s="324"/>
      <c r="I80" s="266"/>
      <c r="J80" s="667"/>
      <c r="K80" s="667"/>
      <c r="L80" s="668"/>
      <c r="M80" s="669"/>
      <c r="N80" s="688"/>
      <c r="O80" s="669"/>
    </row>
    <row r="81" spans="1:15" s="272" customFormat="1" x14ac:dyDescent="0.25">
      <c r="A81" s="266"/>
      <c r="B81" s="275"/>
      <c r="C81" s="276"/>
      <c r="D81" s="277"/>
      <c r="E81" s="277"/>
      <c r="F81" s="277"/>
      <c r="G81" s="266"/>
      <c r="H81" s="324"/>
      <c r="I81" s="266"/>
      <c r="J81" s="667"/>
      <c r="K81" s="667"/>
      <c r="L81" s="668"/>
      <c r="M81" s="669"/>
      <c r="N81" s="688"/>
      <c r="O81" s="669"/>
    </row>
    <row r="82" spans="1:15" s="272" customFormat="1" x14ac:dyDescent="0.25">
      <c r="A82" s="266"/>
      <c r="B82" s="275"/>
      <c r="C82" s="276"/>
      <c r="D82" s="277"/>
      <c r="E82" s="277"/>
      <c r="F82" s="277"/>
      <c r="G82" s="266"/>
      <c r="H82" s="324"/>
      <c r="I82" s="266"/>
      <c r="J82" s="667"/>
      <c r="K82" s="667"/>
      <c r="L82" s="668"/>
      <c r="M82" s="669"/>
      <c r="N82" s="688"/>
      <c r="O82" s="669"/>
    </row>
    <row r="83" spans="1:15" s="272" customFormat="1" x14ac:dyDescent="0.25">
      <c r="A83" s="266"/>
      <c r="B83" s="275"/>
      <c r="C83" s="276"/>
      <c r="D83" s="277"/>
      <c r="E83" s="277"/>
      <c r="F83" s="277"/>
      <c r="G83" s="266"/>
      <c r="H83" s="324"/>
      <c r="I83" s="266"/>
      <c r="J83" s="667"/>
      <c r="K83" s="667"/>
      <c r="L83" s="668"/>
      <c r="M83" s="669"/>
      <c r="N83" s="688"/>
      <c r="O83" s="669"/>
    </row>
    <row r="84" spans="1:15" s="272" customFormat="1" x14ac:dyDescent="0.25">
      <c r="A84" s="266"/>
      <c r="B84" s="275"/>
      <c r="C84" s="276"/>
      <c r="D84" s="277"/>
      <c r="E84" s="277"/>
      <c r="F84" s="277"/>
      <c r="G84" s="266"/>
      <c r="H84" s="324"/>
      <c r="I84" s="266"/>
      <c r="J84" s="667"/>
      <c r="K84" s="667"/>
      <c r="L84" s="668"/>
      <c r="M84" s="669"/>
      <c r="N84" s="688"/>
      <c r="O84" s="669"/>
    </row>
    <row r="85" spans="1:15" s="272" customFormat="1" x14ac:dyDescent="0.25">
      <c r="A85" s="266"/>
      <c r="B85" s="275"/>
      <c r="C85" s="276"/>
      <c r="D85" s="277"/>
      <c r="E85" s="277"/>
      <c r="F85" s="277"/>
      <c r="G85" s="266"/>
      <c r="H85" s="324"/>
      <c r="I85" s="266"/>
      <c r="J85" s="667"/>
      <c r="K85" s="667"/>
      <c r="L85" s="668"/>
      <c r="M85" s="669"/>
      <c r="N85" s="688"/>
      <c r="O85" s="669"/>
    </row>
    <row r="86" spans="1:15" s="272" customFormat="1" x14ac:dyDescent="0.25">
      <c r="A86" s="266"/>
      <c r="B86" s="275"/>
      <c r="C86" s="276"/>
      <c r="D86" s="277"/>
      <c r="E86" s="277"/>
      <c r="F86" s="277"/>
      <c r="G86" s="266"/>
      <c r="H86" s="324"/>
      <c r="I86" s="266"/>
      <c r="J86" s="667"/>
      <c r="K86" s="667"/>
      <c r="L86" s="668"/>
      <c r="M86" s="669"/>
      <c r="N86" s="688"/>
      <c r="O86" s="669"/>
    </row>
    <row r="87" spans="1:15" s="272" customFormat="1" x14ac:dyDescent="0.25">
      <c r="A87" s="266"/>
      <c r="B87" s="275"/>
      <c r="C87" s="276"/>
      <c r="D87" s="277"/>
      <c r="E87" s="277"/>
      <c r="F87" s="277"/>
      <c r="G87" s="266"/>
      <c r="H87" s="324"/>
      <c r="I87" s="266"/>
      <c r="J87" s="667"/>
      <c r="K87" s="667"/>
      <c r="L87" s="668"/>
      <c r="M87" s="669"/>
      <c r="N87" s="688"/>
      <c r="O87" s="669"/>
    </row>
    <row r="88" spans="1:15" s="272" customFormat="1" x14ac:dyDescent="0.25">
      <c r="A88" s="266"/>
      <c r="B88" s="275"/>
      <c r="C88" s="276"/>
      <c r="D88" s="277"/>
      <c r="E88" s="277"/>
      <c r="F88" s="277"/>
      <c r="G88" s="266"/>
      <c r="H88" s="324"/>
      <c r="I88" s="266"/>
      <c r="J88" s="667"/>
      <c r="K88" s="667"/>
      <c r="L88" s="668"/>
      <c r="M88" s="669"/>
      <c r="N88" s="688"/>
      <c r="O88" s="669"/>
    </row>
    <row r="89" spans="1:15" s="272" customFormat="1" x14ac:dyDescent="0.25">
      <c r="A89" s="266"/>
      <c r="B89" s="275"/>
      <c r="C89" s="276"/>
      <c r="D89" s="277"/>
      <c r="E89" s="277"/>
      <c r="F89" s="277"/>
      <c r="G89" s="266"/>
      <c r="H89" s="324"/>
      <c r="I89" s="266"/>
      <c r="J89" s="667"/>
      <c r="K89" s="667"/>
      <c r="L89" s="668"/>
      <c r="M89" s="669"/>
      <c r="N89" s="688"/>
      <c r="O89" s="669"/>
    </row>
    <row r="90" spans="1:15" s="272" customFormat="1" x14ac:dyDescent="0.25">
      <c r="A90" s="266"/>
      <c r="B90" s="275"/>
      <c r="C90" s="276"/>
      <c r="D90" s="277"/>
      <c r="E90" s="277"/>
      <c r="F90" s="277"/>
      <c r="G90" s="266"/>
      <c r="H90" s="324"/>
      <c r="I90" s="266"/>
      <c r="J90" s="667"/>
      <c r="K90" s="667"/>
      <c r="L90" s="668"/>
      <c r="M90" s="669"/>
      <c r="N90" s="688"/>
      <c r="O90" s="669"/>
    </row>
    <row r="91" spans="1:15" s="272" customFormat="1" x14ac:dyDescent="0.25">
      <c r="A91" s="266"/>
      <c r="B91" s="275"/>
      <c r="C91" s="276"/>
      <c r="D91" s="277"/>
      <c r="E91" s="277"/>
      <c r="F91" s="277"/>
      <c r="G91" s="266"/>
      <c r="H91" s="324"/>
      <c r="I91" s="266"/>
      <c r="J91" s="667"/>
      <c r="K91" s="667"/>
      <c r="L91" s="668"/>
      <c r="M91" s="669"/>
      <c r="N91" s="688"/>
      <c r="O91" s="669"/>
    </row>
    <row r="92" spans="1:15" s="272" customFormat="1" x14ac:dyDescent="0.25">
      <c r="A92" s="266"/>
      <c r="B92" s="275"/>
      <c r="C92" s="276"/>
      <c r="D92" s="277"/>
      <c r="E92" s="277"/>
      <c r="F92" s="277"/>
      <c r="G92" s="266"/>
      <c r="H92" s="324"/>
      <c r="I92" s="266"/>
      <c r="J92" s="667"/>
      <c r="K92" s="667"/>
      <c r="L92" s="668"/>
      <c r="M92" s="669"/>
      <c r="N92" s="688"/>
      <c r="O92" s="669"/>
    </row>
    <row r="93" spans="1:15" s="272" customFormat="1" x14ac:dyDescent="0.25">
      <c r="A93" s="266"/>
      <c r="B93" s="275"/>
      <c r="C93" s="276"/>
      <c r="D93" s="277"/>
      <c r="E93" s="277"/>
      <c r="F93" s="277"/>
      <c r="G93" s="266"/>
      <c r="H93" s="324"/>
      <c r="I93" s="266"/>
      <c r="J93" s="667"/>
      <c r="K93" s="667"/>
      <c r="L93" s="668"/>
      <c r="M93" s="669"/>
      <c r="N93" s="688"/>
      <c r="O93" s="669"/>
    </row>
    <row r="94" spans="1:15" s="272" customFormat="1" x14ac:dyDescent="0.25">
      <c r="A94" s="266"/>
      <c r="B94" s="275"/>
      <c r="C94" s="276"/>
      <c r="D94" s="277"/>
      <c r="E94" s="277"/>
      <c r="F94" s="277"/>
      <c r="G94" s="266"/>
      <c r="H94" s="324"/>
      <c r="I94" s="266"/>
      <c r="J94" s="667"/>
      <c r="K94" s="667"/>
      <c r="L94" s="668"/>
      <c r="M94" s="669"/>
      <c r="N94" s="688"/>
      <c r="O94" s="669"/>
    </row>
    <row r="95" spans="1:15" s="272" customFormat="1" x14ac:dyDescent="0.25">
      <c r="A95" s="266"/>
      <c r="B95" s="275"/>
      <c r="C95" s="276"/>
      <c r="D95" s="277"/>
      <c r="E95" s="277"/>
      <c r="F95" s="277"/>
      <c r="G95" s="266"/>
      <c r="H95" s="324"/>
      <c r="I95" s="266"/>
      <c r="J95" s="667"/>
      <c r="K95" s="667"/>
      <c r="L95" s="668"/>
      <c r="M95" s="669"/>
      <c r="N95" s="688"/>
      <c r="O95" s="669"/>
    </row>
    <row r="96" spans="1:15" s="272" customFormat="1" x14ac:dyDescent="0.25">
      <c r="A96" s="266"/>
      <c r="B96" s="275"/>
      <c r="C96" s="276"/>
      <c r="D96" s="277"/>
      <c r="E96" s="277"/>
      <c r="F96" s="277"/>
      <c r="G96" s="266"/>
      <c r="H96" s="324"/>
      <c r="I96" s="266"/>
      <c r="J96" s="667"/>
      <c r="K96" s="667"/>
      <c r="L96" s="668"/>
      <c r="M96" s="669"/>
      <c r="N96" s="688"/>
      <c r="O96" s="669"/>
    </row>
    <row r="97" spans="1:15" s="272" customFormat="1" x14ac:dyDescent="0.25">
      <c r="A97" s="266"/>
      <c r="B97" s="275"/>
      <c r="C97" s="276"/>
      <c r="D97" s="277"/>
      <c r="E97" s="277"/>
      <c r="F97" s="277"/>
      <c r="G97" s="266"/>
      <c r="H97" s="324"/>
      <c r="I97" s="266"/>
      <c r="J97" s="667"/>
      <c r="K97" s="667"/>
      <c r="L97" s="668"/>
      <c r="M97" s="669"/>
      <c r="N97" s="688"/>
      <c r="O97" s="669"/>
    </row>
    <row r="98" spans="1:15" s="272" customFormat="1" x14ac:dyDescent="0.25">
      <c r="A98" s="266"/>
      <c r="B98" s="275"/>
      <c r="C98" s="276"/>
      <c r="D98" s="277"/>
      <c r="E98" s="277"/>
      <c r="F98" s="277"/>
      <c r="G98" s="266"/>
      <c r="H98" s="324"/>
      <c r="I98" s="266"/>
      <c r="J98" s="667"/>
      <c r="K98" s="667"/>
      <c r="L98" s="668"/>
      <c r="M98" s="669"/>
      <c r="N98" s="688"/>
      <c r="O98" s="669"/>
    </row>
    <row r="99" spans="1:15" s="272" customFormat="1" x14ac:dyDescent="0.25">
      <c r="A99" s="266"/>
      <c r="B99" s="275"/>
      <c r="C99" s="276"/>
      <c r="D99" s="277"/>
      <c r="E99" s="277"/>
      <c r="F99" s="277"/>
      <c r="G99" s="266"/>
      <c r="H99" s="324"/>
      <c r="I99" s="266"/>
      <c r="J99" s="667"/>
      <c r="K99" s="667"/>
      <c r="L99" s="668"/>
      <c r="M99" s="669"/>
      <c r="N99" s="688"/>
      <c r="O99" s="669"/>
    </row>
    <row r="100" spans="1:15" s="272" customFormat="1" x14ac:dyDescent="0.25">
      <c r="A100" s="266"/>
      <c r="B100" s="275"/>
      <c r="C100" s="276"/>
      <c r="D100" s="277"/>
      <c r="E100" s="277"/>
      <c r="F100" s="277"/>
      <c r="G100" s="266"/>
      <c r="H100" s="324"/>
      <c r="I100" s="266"/>
      <c r="J100" s="667"/>
      <c r="K100" s="667"/>
      <c r="L100" s="668"/>
      <c r="M100" s="669"/>
      <c r="N100" s="688"/>
      <c r="O100" s="669"/>
    </row>
    <row r="101" spans="1:15" s="272" customFormat="1" x14ac:dyDescent="0.25">
      <c r="A101" s="266"/>
      <c r="B101" s="275"/>
      <c r="C101" s="276"/>
      <c r="D101" s="277"/>
      <c r="E101" s="277"/>
      <c r="F101" s="277"/>
      <c r="G101" s="266"/>
      <c r="H101" s="324"/>
      <c r="I101" s="266"/>
      <c r="J101" s="667"/>
      <c r="K101" s="667"/>
      <c r="L101" s="668"/>
      <c r="M101" s="669"/>
      <c r="N101" s="688"/>
      <c r="O101" s="669"/>
    </row>
    <row r="102" spans="1:15" s="272" customFormat="1" x14ac:dyDescent="0.25">
      <c r="A102" s="266"/>
      <c r="B102" s="275"/>
      <c r="C102" s="276"/>
      <c r="D102" s="277"/>
      <c r="E102" s="277"/>
      <c r="F102" s="277"/>
      <c r="G102" s="266"/>
      <c r="H102" s="324"/>
      <c r="I102" s="266"/>
      <c r="J102" s="667"/>
      <c r="K102" s="667"/>
      <c r="L102" s="668"/>
      <c r="M102" s="669"/>
      <c r="N102" s="688"/>
      <c r="O102" s="669"/>
    </row>
    <row r="103" spans="1:15" s="272" customFormat="1" x14ac:dyDescent="0.25">
      <c r="A103" s="266"/>
      <c r="B103" s="275"/>
      <c r="C103" s="276"/>
      <c r="D103" s="277"/>
      <c r="E103" s="277"/>
      <c r="F103" s="277"/>
      <c r="G103" s="266"/>
      <c r="H103" s="324"/>
      <c r="I103" s="266"/>
      <c r="J103" s="667"/>
      <c r="K103" s="667"/>
      <c r="L103" s="668"/>
      <c r="M103" s="669"/>
      <c r="N103" s="688"/>
      <c r="O103" s="669"/>
    </row>
    <row r="104" spans="1:15" s="272" customFormat="1" x14ac:dyDescent="0.25">
      <c r="A104" s="266"/>
      <c r="B104" s="275"/>
      <c r="C104" s="276"/>
      <c r="D104" s="277"/>
      <c r="E104" s="277"/>
      <c r="F104" s="277"/>
      <c r="G104" s="266"/>
      <c r="H104" s="324"/>
      <c r="I104" s="266"/>
      <c r="J104" s="667"/>
      <c r="K104" s="667"/>
      <c r="L104" s="668"/>
      <c r="M104" s="669"/>
      <c r="N104" s="688"/>
      <c r="O104" s="669"/>
    </row>
    <row r="105" spans="1:15" s="272" customFormat="1" x14ac:dyDescent="0.25">
      <c r="A105" s="266"/>
      <c r="B105" s="275"/>
      <c r="C105" s="276"/>
      <c r="D105" s="277"/>
      <c r="E105" s="277"/>
      <c r="F105" s="277"/>
      <c r="G105" s="266"/>
      <c r="H105" s="324"/>
      <c r="I105" s="266"/>
      <c r="J105" s="667"/>
      <c r="K105" s="667"/>
      <c r="L105" s="668"/>
      <c r="M105" s="669"/>
      <c r="N105" s="688"/>
      <c r="O105" s="669"/>
    </row>
    <row r="106" spans="1:15" s="272" customFormat="1" x14ac:dyDescent="0.25">
      <c r="A106" s="266"/>
      <c r="B106" s="275"/>
      <c r="C106" s="276"/>
      <c r="D106" s="277"/>
      <c r="E106" s="277"/>
      <c r="F106" s="277"/>
      <c r="G106" s="266"/>
      <c r="H106" s="324"/>
      <c r="I106" s="266"/>
      <c r="J106" s="667"/>
      <c r="K106" s="667"/>
      <c r="L106" s="668"/>
      <c r="M106" s="669"/>
      <c r="N106" s="688"/>
      <c r="O106" s="669"/>
    </row>
    <row r="107" spans="1:15" s="272" customFormat="1" x14ac:dyDescent="0.25">
      <c r="A107" s="266"/>
      <c r="B107" s="275"/>
      <c r="C107" s="276"/>
      <c r="D107" s="277"/>
      <c r="E107" s="277"/>
      <c r="F107" s="277"/>
      <c r="G107" s="266"/>
      <c r="H107" s="324"/>
      <c r="I107" s="266"/>
      <c r="J107" s="667"/>
      <c r="K107" s="667"/>
      <c r="L107" s="668"/>
      <c r="M107" s="669"/>
      <c r="N107" s="688"/>
      <c r="O107" s="669"/>
    </row>
    <row r="108" spans="1:15" s="272" customFormat="1" x14ac:dyDescent="0.25">
      <c r="A108" s="266"/>
      <c r="B108" s="275"/>
      <c r="C108" s="276"/>
      <c r="D108" s="277"/>
      <c r="E108" s="277"/>
      <c r="F108" s="277"/>
      <c r="G108" s="266"/>
      <c r="H108" s="324"/>
      <c r="I108" s="266"/>
      <c r="J108" s="667"/>
      <c r="K108" s="667"/>
      <c r="L108" s="668"/>
      <c r="M108" s="669"/>
      <c r="N108" s="688"/>
      <c r="O108" s="669"/>
    </row>
    <row r="109" spans="1:15" s="272" customFormat="1" x14ac:dyDescent="0.25">
      <c r="A109" s="266"/>
      <c r="B109" s="275"/>
      <c r="C109" s="276"/>
      <c r="D109" s="277"/>
      <c r="E109" s="277"/>
      <c r="F109" s="277"/>
      <c r="G109" s="266"/>
      <c r="H109" s="324"/>
      <c r="I109" s="266"/>
      <c r="J109" s="667"/>
      <c r="K109" s="667"/>
      <c r="L109" s="668"/>
      <c r="M109" s="669"/>
      <c r="N109" s="688"/>
      <c r="O109" s="669"/>
    </row>
    <row r="110" spans="1:15" s="272" customFormat="1" x14ac:dyDescent="0.25">
      <c r="A110" s="266"/>
      <c r="B110" s="275"/>
      <c r="C110" s="276"/>
      <c r="D110" s="277"/>
      <c r="E110" s="277"/>
      <c r="F110" s="277"/>
      <c r="G110" s="266"/>
      <c r="H110" s="324"/>
      <c r="I110" s="266"/>
      <c r="J110" s="667"/>
      <c r="K110" s="667"/>
      <c r="L110" s="668"/>
      <c r="M110" s="669"/>
      <c r="N110" s="688"/>
      <c r="O110" s="669"/>
    </row>
    <row r="111" spans="1:15" s="272" customFormat="1" x14ac:dyDescent="0.25">
      <c r="A111" s="266"/>
      <c r="B111" s="275"/>
      <c r="C111" s="276"/>
      <c r="D111" s="277"/>
      <c r="E111" s="277"/>
      <c r="F111" s="277"/>
      <c r="G111" s="266"/>
      <c r="H111" s="324"/>
      <c r="I111" s="266"/>
      <c r="J111" s="667"/>
      <c r="K111" s="667"/>
      <c r="L111" s="668"/>
      <c r="M111" s="669"/>
      <c r="N111" s="688"/>
      <c r="O111" s="669"/>
    </row>
    <row r="112" spans="1:15" s="272" customFormat="1" x14ac:dyDescent="0.25">
      <c r="A112" s="266"/>
      <c r="B112" s="275"/>
      <c r="C112" s="276"/>
      <c r="D112" s="277"/>
      <c r="E112" s="277"/>
      <c r="F112" s="277"/>
      <c r="G112" s="266"/>
      <c r="H112" s="324"/>
      <c r="I112" s="266"/>
      <c r="J112" s="667"/>
      <c r="K112" s="667"/>
      <c r="L112" s="668"/>
      <c r="M112" s="669"/>
      <c r="N112" s="688"/>
      <c r="O112" s="669"/>
    </row>
    <row r="113" spans="1:15" s="272" customFormat="1" x14ac:dyDescent="0.25">
      <c r="A113" s="266"/>
      <c r="B113" s="275"/>
      <c r="C113" s="276"/>
      <c r="D113" s="277"/>
      <c r="E113" s="277"/>
      <c r="F113" s="277"/>
      <c r="G113" s="266"/>
      <c r="H113" s="324"/>
      <c r="I113" s="266"/>
      <c r="J113" s="667"/>
      <c r="K113" s="667"/>
      <c r="L113" s="668"/>
      <c r="M113" s="669"/>
      <c r="N113" s="688"/>
      <c r="O113" s="669"/>
    </row>
    <row r="114" spans="1:15" s="272" customFormat="1" x14ac:dyDescent="0.25">
      <c r="A114" s="266"/>
      <c r="B114" s="275"/>
      <c r="C114" s="276"/>
      <c r="D114" s="277"/>
      <c r="E114" s="277"/>
      <c r="F114" s="277"/>
      <c r="G114" s="266"/>
      <c r="H114" s="324"/>
      <c r="I114" s="266"/>
      <c r="J114" s="667"/>
      <c r="K114" s="667"/>
      <c r="L114" s="668"/>
      <c r="M114" s="669"/>
      <c r="N114" s="688"/>
      <c r="O114" s="669"/>
    </row>
    <row r="115" spans="1:15" s="272" customFormat="1" x14ac:dyDescent="0.25">
      <c r="A115" s="266"/>
      <c r="B115" s="275"/>
      <c r="C115" s="276"/>
      <c r="D115" s="277"/>
      <c r="E115" s="277"/>
      <c r="F115" s="277"/>
      <c r="G115" s="266"/>
      <c r="H115" s="324"/>
      <c r="I115" s="266"/>
      <c r="J115" s="667"/>
      <c r="K115" s="667"/>
      <c r="L115" s="668"/>
      <c r="M115" s="669"/>
      <c r="N115" s="688"/>
      <c r="O115" s="669"/>
    </row>
    <row r="116" spans="1:15" s="272" customFormat="1" x14ac:dyDescent="0.25">
      <c r="A116" s="266"/>
      <c r="B116" s="275"/>
      <c r="C116" s="276"/>
      <c r="D116" s="277"/>
      <c r="E116" s="277"/>
      <c r="F116" s="277"/>
      <c r="G116" s="266"/>
      <c r="H116" s="324"/>
      <c r="I116" s="266"/>
      <c r="J116" s="667"/>
      <c r="K116" s="667"/>
      <c r="L116" s="668"/>
      <c r="M116" s="669"/>
      <c r="N116" s="688"/>
      <c r="O116" s="669"/>
    </row>
    <row r="117" spans="1:15" s="272" customFormat="1" x14ac:dyDescent="0.25">
      <c r="A117" s="266"/>
      <c r="B117" s="275"/>
      <c r="C117" s="276"/>
      <c r="D117" s="277"/>
      <c r="E117" s="277"/>
      <c r="F117" s="277"/>
      <c r="G117" s="266"/>
      <c r="H117" s="324"/>
      <c r="I117" s="266"/>
      <c r="J117" s="667"/>
      <c r="K117" s="667"/>
      <c r="L117" s="668"/>
      <c r="M117" s="669"/>
      <c r="N117" s="688"/>
      <c r="O117" s="669"/>
    </row>
    <row r="118" spans="1:15" s="272" customFormat="1" x14ac:dyDescent="0.25">
      <c r="A118" s="266"/>
      <c r="B118" s="275"/>
      <c r="C118" s="276"/>
      <c r="D118" s="277"/>
      <c r="E118" s="277"/>
      <c r="F118" s="277"/>
      <c r="G118" s="266"/>
      <c r="H118" s="324"/>
      <c r="I118" s="266"/>
      <c r="J118" s="667"/>
      <c r="K118" s="667"/>
      <c r="L118" s="668"/>
      <c r="M118" s="669"/>
      <c r="N118" s="688"/>
      <c r="O118" s="669"/>
    </row>
    <row r="119" spans="1:15" s="272" customFormat="1" x14ac:dyDescent="0.25">
      <c r="A119" s="266"/>
      <c r="B119" s="275"/>
      <c r="C119" s="276"/>
      <c r="D119" s="277"/>
      <c r="E119" s="277"/>
      <c r="F119" s="277"/>
      <c r="G119" s="266"/>
      <c r="H119" s="324"/>
      <c r="I119" s="266"/>
      <c r="J119" s="667"/>
      <c r="K119" s="667"/>
      <c r="L119" s="668"/>
      <c r="M119" s="669"/>
      <c r="N119" s="688"/>
      <c r="O119" s="669"/>
    </row>
    <row r="120" spans="1:15" s="272" customFormat="1" x14ac:dyDescent="0.25">
      <c r="A120" s="266"/>
      <c r="B120" s="275"/>
      <c r="C120" s="276"/>
      <c r="D120" s="277"/>
      <c r="E120" s="277"/>
      <c r="F120" s="277"/>
      <c r="G120" s="266"/>
      <c r="H120" s="324"/>
      <c r="I120" s="266"/>
      <c r="J120" s="667"/>
      <c r="K120" s="667"/>
      <c r="L120" s="668"/>
      <c r="M120" s="669"/>
      <c r="N120" s="688"/>
      <c r="O120" s="669"/>
    </row>
    <row r="121" spans="1:15" s="272" customFormat="1" x14ac:dyDescent="0.25">
      <c r="A121" s="266"/>
      <c r="B121" s="275"/>
      <c r="C121" s="276"/>
      <c r="D121" s="277"/>
      <c r="E121" s="277"/>
      <c r="F121" s="277"/>
      <c r="G121" s="266"/>
      <c r="H121" s="324"/>
      <c r="I121" s="266"/>
      <c r="J121" s="667"/>
      <c r="K121" s="667"/>
      <c r="L121" s="668"/>
      <c r="M121" s="669"/>
      <c r="N121" s="688"/>
      <c r="O121" s="669"/>
    </row>
    <row r="122" spans="1:15" s="272" customFormat="1" x14ac:dyDescent="0.25">
      <c r="A122" s="266"/>
      <c r="B122" s="275"/>
      <c r="C122" s="276"/>
      <c r="D122" s="277"/>
      <c r="E122" s="277"/>
      <c r="F122" s="277"/>
      <c r="G122" s="266"/>
      <c r="H122" s="324"/>
      <c r="I122" s="266"/>
      <c r="J122" s="667"/>
      <c r="K122" s="667"/>
      <c r="L122" s="668"/>
      <c r="M122" s="669"/>
      <c r="N122" s="688"/>
      <c r="O122" s="669"/>
    </row>
    <row r="123" spans="1:15" s="272" customFormat="1" x14ac:dyDescent="0.25">
      <c r="A123" s="266"/>
      <c r="B123" s="275"/>
      <c r="C123" s="276"/>
      <c r="D123" s="277"/>
      <c r="E123" s="277"/>
      <c r="F123" s="277"/>
      <c r="G123" s="266"/>
      <c r="H123" s="324"/>
      <c r="I123" s="266"/>
      <c r="J123" s="667"/>
      <c r="K123" s="667"/>
      <c r="L123" s="668"/>
      <c r="M123" s="669"/>
      <c r="N123" s="688"/>
      <c r="O123" s="669"/>
    </row>
    <row r="124" spans="1:15" s="272" customFormat="1" x14ac:dyDescent="0.25">
      <c r="A124" s="266"/>
      <c r="B124" s="275"/>
      <c r="C124" s="276"/>
      <c r="D124" s="277"/>
      <c r="E124" s="277"/>
      <c r="F124" s="277"/>
      <c r="G124" s="266"/>
      <c r="H124" s="324"/>
      <c r="I124" s="266"/>
      <c r="J124" s="667"/>
      <c r="K124" s="667"/>
      <c r="L124" s="668"/>
      <c r="M124" s="669"/>
      <c r="N124" s="688"/>
      <c r="O124" s="669"/>
    </row>
    <row r="125" spans="1:15" s="272" customFormat="1" x14ac:dyDescent="0.25">
      <c r="A125" s="266"/>
      <c r="B125" s="275"/>
      <c r="C125" s="276"/>
      <c r="D125" s="277"/>
      <c r="E125" s="277"/>
      <c r="F125" s="277"/>
      <c r="G125" s="266"/>
      <c r="H125" s="324"/>
      <c r="I125" s="266"/>
      <c r="J125" s="667"/>
      <c r="K125" s="667"/>
      <c r="L125" s="668"/>
      <c r="M125" s="669"/>
      <c r="N125" s="688"/>
      <c r="O125" s="669"/>
    </row>
    <row r="126" spans="1:15" s="272" customFormat="1" x14ac:dyDescent="0.25">
      <c r="A126" s="266"/>
      <c r="B126" s="275"/>
      <c r="C126" s="276"/>
      <c r="D126" s="277"/>
      <c r="E126" s="277"/>
      <c r="F126" s="277"/>
      <c r="G126" s="266"/>
      <c r="H126" s="324"/>
      <c r="I126" s="266"/>
      <c r="J126" s="667"/>
      <c r="K126" s="667"/>
      <c r="L126" s="668"/>
      <c r="M126" s="669"/>
      <c r="N126" s="688"/>
      <c r="O126" s="669"/>
    </row>
    <row r="127" spans="1:15" s="272" customFormat="1" x14ac:dyDescent="0.25">
      <c r="A127" s="266"/>
      <c r="B127" s="275"/>
      <c r="C127" s="276"/>
      <c r="D127" s="277"/>
      <c r="E127" s="277"/>
      <c r="F127" s="277"/>
      <c r="G127" s="266"/>
      <c r="H127" s="324"/>
      <c r="I127" s="266"/>
      <c r="J127" s="667"/>
      <c r="K127" s="667"/>
      <c r="L127" s="668"/>
      <c r="M127" s="669"/>
      <c r="N127" s="688"/>
      <c r="O127" s="669"/>
    </row>
    <row r="128" spans="1:15" s="272" customFormat="1" x14ac:dyDescent="0.25">
      <c r="A128" s="266"/>
      <c r="B128" s="275"/>
      <c r="C128" s="276"/>
      <c r="D128" s="277"/>
      <c r="E128" s="277"/>
      <c r="F128" s="277"/>
      <c r="G128" s="266"/>
      <c r="H128" s="324"/>
      <c r="I128" s="266"/>
      <c r="J128" s="667"/>
      <c r="K128" s="667"/>
      <c r="L128" s="668"/>
      <c r="M128" s="669"/>
      <c r="N128" s="688"/>
      <c r="O128" s="669"/>
    </row>
    <row r="129" spans="1:15" s="272" customFormat="1" x14ac:dyDescent="0.25">
      <c r="A129" s="266"/>
      <c r="B129" s="275"/>
      <c r="C129" s="276"/>
      <c r="D129" s="277"/>
      <c r="E129" s="277"/>
      <c r="F129" s="277"/>
      <c r="G129" s="266"/>
      <c r="H129" s="324"/>
      <c r="I129" s="266"/>
      <c r="J129" s="667"/>
      <c r="K129" s="667"/>
      <c r="L129" s="668"/>
      <c r="M129" s="669"/>
      <c r="N129" s="688"/>
      <c r="O129" s="669"/>
    </row>
    <row r="130" spans="1:15" s="272" customFormat="1" x14ac:dyDescent="0.25">
      <c r="A130" s="266"/>
      <c r="B130" s="275"/>
      <c r="C130" s="276"/>
      <c r="D130" s="277"/>
      <c r="E130" s="277"/>
      <c r="F130" s="277"/>
      <c r="G130" s="266"/>
      <c r="H130" s="324"/>
      <c r="I130" s="266"/>
      <c r="J130" s="667"/>
      <c r="K130" s="667"/>
      <c r="L130" s="668"/>
      <c r="M130" s="669"/>
      <c r="N130" s="688"/>
      <c r="O130" s="669"/>
    </row>
    <row r="131" spans="1:15" s="272" customFormat="1" x14ac:dyDescent="0.25">
      <c r="A131" s="266"/>
      <c r="B131" s="275"/>
      <c r="C131" s="276"/>
      <c r="D131" s="277"/>
      <c r="E131" s="277"/>
      <c r="F131" s="277"/>
      <c r="G131" s="266"/>
      <c r="H131" s="324"/>
      <c r="I131" s="266"/>
      <c r="J131" s="667"/>
      <c r="K131" s="667"/>
      <c r="L131" s="668"/>
      <c r="M131" s="669"/>
      <c r="N131" s="688"/>
      <c r="O131" s="669"/>
    </row>
    <row r="132" spans="1:15" s="272" customFormat="1" x14ac:dyDescent="0.25">
      <c r="A132" s="266"/>
      <c r="B132" s="275"/>
      <c r="C132" s="276"/>
      <c r="D132" s="277"/>
      <c r="E132" s="277"/>
      <c r="F132" s="277"/>
      <c r="G132" s="266"/>
      <c r="H132" s="324"/>
      <c r="I132" s="266"/>
      <c r="J132" s="667"/>
      <c r="K132" s="667"/>
      <c r="L132" s="668"/>
      <c r="M132" s="669"/>
      <c r="N132" s="688"/>
      <c r="O132" s="669"/>
    </row>
    <row r="133" spans="1:15" s="272" customFormat="1" x14ac:dyDescent="0.25">
      <c r="A133" s="266"/>
      <c r="B133" s="275"/>
      <c r="C133" s="276"/>
      <c r="D133" s="277"/>
      <c r="E133" s="277"/>
      <c r="F133" s="277"/>
      <c r="G133" s="266"/>
      <c r="H133" s="324"/>
      <c r="I133" s="266"/>
      <c r="J133" s="667"/>
      <c r="K133" s="667"/>
      <c r="L133" s="668"/>
      <c r="M133" s="669"/>
      <c r="N133" s="688"/>
      <c r="O133" s="669"/>
    </row>
    <row r="134" spans="1:15" s="272" customFormat="1" x14ac:dyDescent="0.25">
      <c r="A134" s="266"/>
      <c r="B134" s="275"/>
      <c r="C134" s="276"/>
      <c r="D134" s="277"/>
      <c r="E134" s="277"/>
      <c r="F134" s="277"/>
      <c r="G134" s="266"/>
      <c r="H134" s="324"/>
      <c r="I134" s="266"/>
      <c r="J134" s="667"/>
      <c r="K134" s="667"/>
      <c r="L134" s="668"/>
      <c r="M134" s="669"/>
      <c r="N134" s="688"/>
      <c r="O134" s="669"/>
    </row>
    <row r="135" spans="1:15" s="272" customFormat="1" x14ac:dyDescent="0.25">
      <c r="A135" s="266"/>
      <c r="B135" s="275"/>
      <c r="C135" s="276"/>
      <c r="D135" s="277"/>
      <c r="E135" s="277"/>
      <c r="F135" s="277"/>
      <c r="G135" s="266"/>
      <c r="H135" s="324"/>
      <c r="I135" s="266"/>
      <c r="J135" s="667"/>
      <c r="K135" s="667"/>
      <c r="L135" s="668"/>
      <c r="M135" s="669"/>
      <c r="N135" s="688"/>
      <c r="O135" s="669"/>
    </row>
    <row r="136" spans="1:15" s="272" customFormat="1" x14ac:dyDescent="0.25">
      <c r="A136" s="266"/>
      <c r="B136" s="275"/>
      <c r="C136" s="276"/>
      <c r="D136" s="277"/>
      <c r="E136" s="277"/>
      <c r="F136" s="277"/>
      <c r="G136" s="266"/>
      <c r="H136" s="324"/>
      <c r="I136" s="266"/>
      <c r="J136" s="667"/>
      <c r="K136" s="667"/>
      <c r="L136" s="668"/>
      <c r="M136" s="669"/>
      <c r="N136" s="688"/>
      <c r="O136" s="669"/>
    </row>
    <row r="137" spans="1:15" s="272" customFormat="1" x14ac:dyDescent="0.25">
      <c r="A137" s="266"/>
      <c r="B137" s="275"/>
      <c r="C137" s="276"/>
      <c r="D137" s="277"/>
      <c r="E137" s="277"/>
      <c r="F137" s="277"/>
      <c r="G137" s="266"/>
      <c r="H137" s="324"/>
      <c r="I137" s="266"/>
      <c r="J137" s="667"/>
      <c r="K137" s="667"/>
      <c r="L137" s="668"/>
      <c r="M137" s="669"/>
      <c r="N137" s="688"/>
      <c r="O137" s="669"/>
    </row>
    <row r="138" spans="1:15" s="272" customFormat="1" x14ac:dyDescent="0.25">
      <c r="A138" s="266"/>
      <c r="B138" s="275"/>
      <c r="C138" s="276"/>
      <c r="D138" s="277"/>
      <c r="E138" s="277"/>
      <c r="F138" s="277"/>
      <c r="G138" s="266"/>
      <c r="H138" s="324"/>
      <c r="I138" s="266"/>
      <c r="J138" s="667"/>
      <c r="K138" s="667"/>
      <c r="L138" s="668"/>
      <c r="M138" s="669"/>
      <c r="N138" s="688"/>
      <c r="O138" s="669"/>
    </row>
    <row r="139" spans="1:15" s="272" customFormat="1" x14ac:dyDescent="0.25">
      <c r="A139" s="266"/>
      <c r="B139" s="275"/>
      <c r="C139" s="276"/>
      <c r="D139" s="277"/>
      <c r="E139" s="277"/>
      <c r="F139" s="277"/>
      <c r="G139" s="266"/>
      <c r="H139" s="324"/>
      <c r="I139" s="266"/>
      <c r="J139" s="667"/>
      <c r="K139" s="667"/>
      <c r="L139" s="668"/>
      <c r="M139" s="669"/>
      <c r="N139" s="688"/>
      <c r="O139" s="669"/>
    </row>
    <row r="140" spans="1:15" s="272" customFormat="1" x14ac:dyDescent="0.25">
      <c r="A140" s="266"/>
      <c r="B140" s="275"/>
      <c r="C140" s="276"/>
      <c r="D140" s="277"/>
      <c r="E140" s="277"/>
      <c r="F140" s="277"/>
      <c r="G140" s="266"/>
      <c r="H140" s="324"/>
      <c r="I140" s="266"/>
      <c r="J140" s="667"/>
      <c r="K140" s="667"/>
      <c r="L140" s="668"/>
      <c r="M140" s="669"/>
      <c r="N140" s="688"/>
      <c r="O140" s="669"/>
    </row>
    <row r="141" spans="1:15" s="272" customFormat="1" x14ac:dyDescent="0.25">
      <c r="A141" s="266"/>
      <c r="B141" s="275"/>
      <c r="C141" s="276"/>
      <c r="D141" s="277"/>
      <c r="E141" s="277"/>
      <c r="F141" s="277"/>
      <c r="G141" s="266"/>
      <c r="H141" s="324"/>
      <c r="I141" s="266"/>
      <c r="J141" s="667"/>
      <c r="K141" s="667"/>
      <c r="L141" s="668"/>
      <c r="M141" s="669"/>
      <c r="N141" s="688"/>
      <c r="O141" s="669"/>
    </row>
    <row r="142" spans="1:15" s="272" customFormat="1" x14ac:dyDescent="0.25">
      <c r="A142" s="266"/>
      <c r="B142" s="275"/>
      <c r="C142" s="276"/>
      <c r="D142" s="277"/>
      <c r="E142" s="277"/>
      <c r="F142" s="277"/>
      <c r="G142" s="266"/>
      <c r="H142" s="324"/>
      <c r="I142" s="266"/>
      <c r="J142" s="667"/>
      <c r="K142" s="667"/>
      <c r="L142" s="668"/>
      <c r="M142" s="669"/>
      <c r="N142" s="688"/>
      <c r="O142" s="669"/>
    </row>
    <row r="143" spans="1:15" s="272" customFormat="1" x14ac:dyDescent="0.25">
      <c r="A143" s="266"/>
      <c r="B143" s="275"/>
      <c r="C143" s="276"/>
      <c r="D143" s="277"/>
      <c r="E143" s="277"/>
      <c r="F143" s="277"/>
      <c r="G143" s="266"/>
      <c r="H143" s="324"/>
      <c r="I143" s="266"/>
      <c r="J143" s="667"/>
      <c r="K143" s="667"/>
      <c r="L143" s="668"/>
      <c r="M143" s="669"/>
      <c r="N143" s="688"/>
      <c r="O143" s="669"/>
    </row>
    <row r="144" spans="1:15" s="272" customFormat="1" x14ac:dyDescent="0.25">
      <c r="A144" s="266"/>
      <c r="B144" s="275"/>
      <c r="C144" s="276"/>
      <c r="D144" s="277"/>
      <c r="E144" s="277"/>
      <c r="F144" s="277"/>
      <c r="G144" s="266"/>
      <c r="H144" s="324"/>
      <c r="I144" s="266"/>
      <c r="J144" s="667"/>
      <c r="K144" s="667"/>
      <c r="L144" s="668"/>
      <c r="M144" s="669"/>
      <c r="N144" s="688"/>
      <c r="O144" s="669"/>
    </row>
    <row r="145" spans="1:15" s="272" customFormat="1" x14ac:dyDescent="0.25">
      <c r="A145" s="266"/>
      <c r="B145" s="275"/>
      <c r="C145" s="276"/>
      <c r="D145" s="277"/>
      <c r="E145" s="277"/>
      <c r="F145" s="277"/>
      <c r="G145" s="266"/>
      <c r="H145" s="324"/>
      <c r="I145" s="266"/>
      <c r="J145" s="667"/>
      <c r="K145" s="667"/>
      <c r="L145" s="668"/>
      <c r="M145" s="669"/>
      <c r="N145" s="688"/>
      <c r="O145" s="669"/>
    </row>
    <row r="146" spans="1:15" s="272" customFormat="1" x14ac:dyDescent="0.25">
      <c r="A146" s="266"/>
      <c r="B146" s="275"/>
      <c r="C146" s="276"/>
      <c r="D146" s="277"/>
      <c r="E146" s="277"/>
      <c r="F146" s="277"/>
      <c r="G146" s="266"/>
      <c r="H146" s="324"/>
      <c r="I146" s="266"/>
      <c r="J146" s="667"/>
      <c r="K146" s="667"/>
      <c r="L146" s="668"/>
      <c r="M146" s="669"/>
      <c r="N146" s="688"/>
      <c r="O146" s="669"/>
    </row>
    <row r="147" spans="1:15" s="272" customFormat="1" x14ac:dyDescent="0.25">
      <c r="A147" s="266"/>
      <c r="B147" s="275"/>
      <c r="C147" s="276"/>
      <c r="D147" s="277"/>
      <c r="E147" s="277"/>
      <c r="F147" s="277"/>
      <c r="G147" s="266"/>
      <c r="H147" s="324"/>
      <c r="I147" s="266"/>
      <c r="J147" s="667"/>
      <c r="K147" s="667"/>
      <c r="L147" s="668"/>
      <c r="M147" s="669"/>
      <c r="N147" s="688"/>
      <c r="O147" s="669"/>
    </row>
    <row r="148" spans="1:15" s="272" customFormat="1" x14ac:dyDescent="0.25">
      <c r="A148" s="266"/>
      <c r="B148" s="275"/>
      <c r="C148" s="276"/>
      <c r="D148" s="277"/>
      <c r="E148" s="277"/>
      <c r="F148" s="277"/>
      <c r="G148" s="266"/>
      <c r="H148" s="324"/>
      <c r="I148" s="266"/>
      <c r="J148" s="667"/>
      <c r="K148" s="667"/>
      <c r="L148" s="668"/>
      <c r="M148" s="669"/>
      <c r="N148" s="688"/>
      <c r="O148" s="669"/>
    </row>
    <row r="149" spans="1:15" s="272" customFormat="1" x14ac:dyDescent="0.25">
      <c r="A149" s="266"/>
      <c r="B149" s="275"/>
      <c r="C149" s="276"/>
      <c r="D149" s="277"/>
      <c r="E149" s="277"/>
      <c r="F149" s="277"/>
      <c r="G149" s="266"/>
      <c r="H149" s="324"/>
      <c r="I149" s="266"/>
      <c r="J149" s="667"/>
      <c r="K149" s="667"/>
      <c r="L149" s="668"/>
      <c r="M149" s="669"/>
      <c r="N149" s="688"/>
      <c r="O149" s="669"/>
    </row>
    <row r="150" spans="1:15" s="272" customFormat="1" x14ac:dyDescent="0.25">
      <c r="A150" s="266"/>
      <c r="B150" s="275"/>
      <c r="C150" s="276"/>
      <c r="D150" s="277"/>
      <c r="E150" s="277"/>
      <c r="F150" s="277"/>
      <c r="G150" s="266"/>
      <c r="H150" s="324"/>
      <c r="I150" s="266"/>
      <c r="J150" s="667"/>
      <c r="K150" s="667"/>
      <c r="L150" s="668"/>
      <c r="M150" s="669"/>
      <c r="N150" s="688"/>
      <c r="O150" s="669"/>
    </row>
    <row r="151" spans="1:15" s="272" customFormat="1" x14ac:dyDescent="0.25">
      <c r="A151" s="266"/>
      <c r="B151" s="275"/>
      <c r="C151" s="276"/>
      <c r="D151" s="277"/>
      <c r="E151" s="277"/>
      <c r="F151" s="277"/>
      <c r="G151" s="266"/>
      <c r="H151" s="324"/>
      <c r="I151" s="266"/>
      <c r="J151" s="667"/>
      <c r="K151" s="667"/>
      <c r="L151" s="668"/>
      <c r="M151" s="669"/>
      <c r="N151" s="688"/>
      <c r="O151" s="669"/>
    </row>
    <row r="152" spans="1:15" s="272" customFormat="1" x14ac:dyDescent="0.25">
      <c r="A152" s="266"/>
      <c r="B152" s="275"/>
      <c r="C152" s="276"/>
      <c r="D152" s="277"/>
      <c r="E152" s="277"/>
      <c r="F152" s="277"/>
      <c r="G152" s="266"/>
      <c r="H152" s="324"/>
      <c r="I152" s="266"/>
      <c r="J152" s="667"/>
      <c r="K152" s="667"/>
      <c r="L152" s="668"/>
      <c r="M152" s="669"/>
      <c r="N152" s="688"/>
      <c r="O152" s="669"/>
    </row>
    <row r="153" spans="1:15" s="272" customFormat="1" x14ac:dyDescent="0.25">
      <c r="A153" s="266"/>
      <c r="B153" s="275"/>
      <c r="C153" s="276"/>
      <c r="D153" s="277"/>
      <c r="E153" s="277"/>
      <c r="F153" s="277"/>
      <c r="G153" s="266"/>
      <c r="H153" s="324"/>
      <c r="I153" s="266"/>
      <c r="J153" s="667"/>
      <c r="K153" s="667"/>
      <c r="L153" s="668"/>
      <c r="M153" s="669"/>
      <c r="N153" s="688"/>
      <c r="O153" s="669"/>
    </row>
    <row r="154" spans="1:15" s="272" customFormat="1" x14ac:dyDescent="0.25">
      <c r="A154" s="266"/>
      <c r="B154" s="275"/>
      <c r="C154" s="276"/>
      <c r="D154" s="277"/>
      <c r="E154" s="277"/>
      <c r="F154" s="277"/>
      <c r="G154" s="266"/>
      <c r="H154" s="324"/>
      <c r="I154" s="266"/>
      <c r="J154" s="667"/>
      <c r="K154" s="667"/>
      <c r="L154" s="668"/>
      <c r="M154" s="669"/>
      <c r="N154" s="688"/>
      <c r="O154" s="669"/>
    </row>
    <row r="155" spans="1:15" s="272" customFormat="1" x14ac:dyDescent="0.25">
      <c r="A155" s="266"/>
      <c r="B155" s="275"/>
      <c r="C155" s="276"/>
      <c r="D155" s="277"/>
      <c r="E155" s="277"/>
      <c r="F155" s="277"/>
      <c r="G155" s="266"/>
      <c r="H155" s="324"/>
      <c r="I155" s="266"/>
      <c r="J155" s="667"/>
      <c r="K155" s="667"/>
      <c r="L155" s="668"/>
      <c r="M155" s="669"/>
      <c r="N155" s="688"/>
      <c r="O155" s="669"/>
    </row>
    <row r="156" spans="1:15" s="272" customFormat="1" x14ac:dyDescent="0.25">
      <c r="A156" s="266"/>
      <c r="B156" s="275"/>
      <c r="C156" s="276"/>
      <c r="D156" s="277"/>
      <c r="E156" s="277"/>
      <c r="F156" s="277"/>
      <c r="G156" s="266"/>
      <c r="H156" s="324"/>
      <c r="I156" s="266"/>
      <c r="J156" s="667"/>
      <c r="K156" s="667"/>
      <c r="L156" s="668"/>
      <c r="M156" s="669"/>
      <c r="N156" s="688"/>
      <c r="O156" s="669"/>
    </row>
    <row r="157" spans="1:15" s="272" customFormat="1" x14ac:dyDescent="0.25">
      <c r="A157" s="266"/>
      <c r="B157" s="275"/>
      <c r="C157" s="276"/>
      <c r="D157" s="277"/>
      <c r="E157" s="277"/>
      <c r="F157" s="277"/>
      <c r="G157" s="266"/>
      <c r="H157" s="324"/>
      <c r="I157" s="266"/>
      <c r="J157" s="667"/>
      <c r="K157" s="667"/>
      <c r="L157" s="668"/>
      <c r="M157" s="669"/>
      <c r="N157" s="688"/>
      <c r="O157" s="669"/>
    </row>
    <row r="158" spans="1:15" s="272" customFormat="1" x14ac:dyDescent="0.25">
      <c r="A158" s="266"/>
      <c r="B158" s="275"/>
      <c r="C158" s="276"/>
      <c r="D158" s="277"/>
      <c r="E158" s="277"/>
      <c r="F158" s="277"/>
      <c r="G158" s="266"/>
      <c r="H158" s="324"/>
      <c r="I158" s="266"/>
      <c r="J158" s="667"/>
      <c r="K158" s="667"/>
      <c r="L158" s="668"/>
      <c r="M158" s="669"/>
      <c r="N158" s="688"/>
      <c r="O158" s="669"/>
    </row>
    <row r="159" spans="1:15" s="272" customFormat="1" x14ac:dyDescent="0.25">
      <c r="A159" s="266"/>
      <c r="B159" s="275"/>
      <c r="C159" s="276"/>
      <c r="D159" s="277"/>
      <c r="E159" s="277"/>
      <c r="F159" s="277"/>
      <c r="G159" s="266"/>
      <c r="H159" s="324"/>
      <c r="I159" s="266"/>
      <c r="J159" s="667"/>
      <c r="K159" s="667"/>
      <c r="L159" s="668"/>
      <c r="M159" s="669"/>
      <c r="N159" s="688"/>
      <c r="O159" s="669"/>
    </row>
    <row r="160" spans="1:15" s="272" customFormat="1" x14ac:dyDescent="0.25">
      <c r="A160" s="266"/>
      <c r="B160" s="275"/>
      <c r="C160" s="276"/>
      <c r="D160" s="277"/>
      <c r="E160" s="277"/>
      <c r="F160" s="277"/>
      <c r="G160" s="266"/>
      <c r="H160" s="324"/>
      <c r="I160" s="266"/>
      <c r="J160" s="667"/>
      <c r="K160" s="667"/>
      <c r="L160" s="668"/>
      <c r="M160" s="669"/>
      <c r="N160" s="688"/>
      <c r="O160" s="669"/>
    </row>
    <row r="161" spans="1:15" s="272" customFormat="1" x14ac:dyDescent="0.25">
      <c r="A161" s="266"/>
      <c r="B161" s="275"/>
      <c r="C161" s="276"/>
      <c r="D161" s="277"/>
      <c r="E161" s="277"/>
      <c r="F161" s="277"/>
      <c r="G161" s="266"/>
      <c r="H161" s="324"/>
      <c r="I161" s="266"/>
      <c r="J161" s="667"/>
      <c r="K161" s="667"/>
      <c r="L161" s="668"/>
      <c r="M161" s="669"/>
      <c r="N161" s="688"/>
      <c r="O161" s="669"/>
    </row>
    <row r="162" spans="1:15" s="272" customFormat="1" x14ac:dyDescent="0.25">
      <c r="A162" s="266"/>
      <c r="B162" s="275"/>
      <c r="C162" s="276"/>
      <c r="D162" s="277"/>
      <c r="E162" s="277"/>
      <c r="F162" s="277"/>
      <c r="G162" s="266"/>
      <c r="H162" s="324"/>
      <c r="I162" s="266"/>
      <c r="J162" s="667"/>
      <c r="K162" s="667"/>
      <c r="L162" s="668"/>
      <c r="M162" s="669"/>
      <c r="N162" s="688"/>
      <c r="O162" s="669"/>
    </row>
    <row r="163" spans="1:15" s="272" customFormat="1" x14ac:dyDescent="0.25">
      <c r="A163" s="266"/>
      <c r="B163" s="275"/>
      <c r="C163" s="276"/>
      <c r="D163" s="277"/>
      <c r="E163" s="277"/>
      <c r="F163" s="277"/>
      <c r="G163" s="266"/>
      <c r="H163" s="324"/>
      <c r="I163" s="266"/>
      <c r="J163" s="667"/>
      <c r="K163" s="667"/>
      <c r="L163" s="668"/>
      <c r="M163" s="669"/>
      <c r="N163" s="688"/>
      <c r="O163" s="669"/>
    </row>
    <row r="164" spans="1:15" s="272" customFormat="1" x14ac:dyDescent="0.25">
      <c r="A164" s="266"/>
      <c r="B164" s="275"/>
      <c r="C164" s="276"/>
      <c r="D164" s="277"/>
      <c r="E164" s="277"/>
      <c r="F164" s="277"/>
      <c r="G164" s="266"/>
      <c r="H164" s="324"/>
      <c r="I164" s="266"/>
      <c r="J164" s="667"/>
      <c r="K164" s="667"/>
      <c r="L164" s="668"/>
      <c r="M164" s="669"/>
      <c r="N164" s="688"/>
      <c r="O164" s="669"/>
    </row>
    <row r="165" spans="1:15" s="272" customFormat="1" x14ac:dyDescent="0.25">
      <c r="A165" s="266"/>
      <c r="B165" s="275"/>
      <c r="C165" s="276"/>
      <c r="D165" s="277"/>
      <c r="E165" s="277"/>
      <c r="F165" s="277"/>
      <c r="G165" s="266"/>
      <c r="H165" s="324"/>
      <c r="I165" s="266"/>
      <c r="J165" s="667"/>
      <c r="K165" s="667"/>
      <c r="L165" s="668"/>
      <c r="M165" s="669"/>
      <c r="N165" s="688"/>
      <c r="O165" s="669"/>
    </row>
    <row r="166" spans="1:15" s="272" customFormat="1" x14ac:dyDescent="0.25">
      <c r="A166" s="266"/>
      <c r="B166" s="275"/>
      <c r="C166" s="276"/>
      <c r="D166" s="277"/>
      <c r="E166" s="277"/>
      <c r="F166" s="277"/>
      <c r="G166" s="266"/>
      <c r="H166" s="324"/>
      <c r="I166" s="266"/>
      <c r="J166" s="667"/>
      <c r="K166" s="667"/>
      <c r="L166" s="668"/>
      <c r="M166" s="669"/>
      <c r="N166" s="688"/>
      <c r="O166" s="669"/>
    </row>
    <row r="167" spans="1:15" s="272" customFormat="1" x14ac:dyDescent="0.25">
      <c r="A167" s="266"/>
      <c r="B167" s="275"/>
      <c r="C167" s="276"/>
      <c r="D167" s="277"/>
      <c r="E167" s="277"/>
      <c r="F167" s="277"/>
      <c r="G167" s="266"/>
      <c r="H167" s="324"/>
      <c r="I167" s="266"/>
      <c r="J167" s="667"/>
      <c r="K167" s="667"/>
      <c r="L167" s="668"/>
      <c r="M167" s="669"/>
      <c r="N167" s="688"/>
      <c r="O167" s="669"/>
    </row>
    <row r="168" spans="1:15" s="272" customFormat="1" x14ac:dyDescent="0.25">
      <c r="A168" s="266"/>
      <c r="B168" s="275"/>
      <c r="C168" s="276"/>
      <c r="D168" s="277"/>
      <c r="E168" s="277"/>
      <c r="F168" s="277"/>
      <c r="G168" s="266"/>
      <c r="H168" s="324"/>
      <c r="I168" s="266"/>
      <c r="J168" s="667"/>
      <c r="K168" s="667"/>
      <c r="L168" s="668"/>
      <c r="M168" s="669"/>
      <c r="N168" s="688"/>
      <c r="O168" s="669"/>
    </row>
    <row r="169" spans="1:15" s="272" customFormat="1" x14ac:dyDescent="0.25">
      <c r="A169" s="266"/>
      <c r="B169" s="275"/>
      <c r="C169" s="276"/>
      <c r="D169" s="277"/>
      <c r="E169" s="277"/>
      <c r="F169" s="277"/>
      <c r="G169" s="266"/>
      <c r="H169" s="324"/>
      <c r="I169" s="266"/>
      <c r="J169" s="667"/>
      <c r="K169" s="667"/>
      <c r="L169" s="668"/>
      <c r="M169" s="669"/>
      <c r="N169" s="688"/>
      <c r="O169" s="669"/>
    </row>
    <row r="170" spans="1:15" s="272" customFormat="1" x14ac:dyDescent="0.25">
      <c r="A170" s="266"/>
      <c r="B170" s="275"/>
      <c r="C170" s="276"/>
      <c r="D170" s="277"/>
      <c r="E170" s="277"/>
      <c r="F170" s="277"/>
      <c r="G170" s="266"/>
      <c r="H170" s="324"/>
      <c r="I170" s="266"/>
      <c r="J170" s="667"/>
      <c r="K170" s="667"/>
      <c r="L170" s="668"/>
      <c r="M170" s="669"/>
      <c r="N170" s="688"/>
      <c r="O170" s="669"/>
    </row>
    <row r="171" spans="1:15" s="272" customFormat="1" x14ac:dyDescent="0.25">
      <c r="A171" s="266"/>
      <c r="B171" s="275"/>
      <c r="C171" s="276"/>
      <c r="D171" s="277"/>
      <c r="E171" s="277"/>
      <c r="F171" s="277"/>
      <c r="G171" s="266"/>
      <c r="H171" s="324"/>
      <c r="I171" s="266"/>
      <c r="J171" s="667"/>
      <c r="K171" s="667"/>
      <c r="L171" s="668"/>
      <c r="M171" s="669"/>
      <c r="N171" s="688"/>
      <c r="O171" s="669"/>
    </row>
    <row r="172" spans="1:15" s="272" customFormat="1" x14ac:dyDescent="0.25">
      <c r="A172" s="266"/>
      <c r="B172" s="275"/>
      <c r="C172" s="276"/>
      <c r="D172" s="277"/>
      <c r="E172" s="277"/>
      <c r="F172" s="277"/>
      <c r="G172" s="266"/>
      <c r="H172" s="324"/>
      <c r="I172" s="266"/>
      <c r="J172" s="667"/>
      <c r="K172" s="667"/>
      <c r="L172" s="668"/>
      <c r="M172" s="669"/>
      <c r="N172" s="688"/>
      <c r="O172" s="669"/>
    </row>
    <row r="173" spans="1:15" s="272" customFormat="1" x14ac:dyDescent="0.25">
      <c r="A173" s="266"/>
      <c r="B173" s="275"/>
      <c r="C173" s="276"/>
      <c r="D173" s="277"/>
      <c r="E173" s="277"/>
      <c r="F173" s="277"/>
      <c r="G173" s="266"/>
      <c r="H173" s="324"/>
      <c r="I173" s="266"/>
      <c r="J173" s="667"/>
      <c r="K173" s="667"/>
      <c r="L173" s="668"/>
      <c r="M173" s="669"/>
      <c r="N173" s="688"/>
      <c r="O173" s="669"/>
    </row>
    <row r="174" spans="1:15" s="272" customFormat="1" x14ac:dyDescent="0.25">
      <c r="A174" s="266"/>
      <c r="B174" s="275"/>
      <c r="C174" s="276"/>
      <c r="D174" s="277"/>
      <c r="E174" s="277"/>
      <c r="F174" s="277"/>
      <c r="G174" s="266"/>
      <c r="H174" s="324"/>
      <c r="I174" s="266"/>
      <c r="J174" s="667"/>
      <c r="K174" s="667"/>
      <c r="L174" s="668"/>
      <c r="M174" s="669"/>
      <c r="N174" s="688"/>
      <c r="O174" s="669"/>
    </row>
    <row r="175" spans="1:15" s="272" customFormat="1" x14ac:dyDescent="0.25">
      <c r="A175" s="266"/>
      <c r="B175" s="275"/>
      <c r="C175" s="276"/>
      <c r="D175" s="277"/>
      <c r="E175" s="277"/>
      <c r="F175" s="277"/>
      <c r="G175" s="266"/>
      <c r="H175" s="324"/>
      <c r="I175" s="266"/>
      <c r="J175" s="667"/>
      <c r="K175" s="667"/>
      <c r="L175" s="668"/>
      <c r="M175" s="669"/>
      <c r="N175" s="688"/>
      <c r="O175" s="669"/>
    </row>
    <row r="176" spans="1:15" s="272" customFormat="1" x14ac:dyDescent="0.25">
      <c r="A176" s="266"/>
      <c r="B176" s="275"/>
      <c r="C176" s="276"/>
      <c r="D176" s="277"/>
      <c r="E176" s="277"/>
      <c r="F176" s="277"/>
      <c r="G176" s="266"/>
      <c r="H176" s="324"/>
      <c r="I176" s="266"/>
      <c r="J176" s="667"/>
      <c r="K176" s="667"/>
      <c r="L176" s="668"/>
      <c r="M176" s="669"/>
      <c r="N176" s="688"/>
      <c r="O176" s="669"/>
    </row>
    <row r="177" spans="1:15" s="272" customFormat="1" x14ac:dyDescent="0.25">
      <c r="A177" s="266"/>
      <c r="B177" s="275"/>
      <c r="C177" s="276"/>
      <c r="D177" s="277"/>
      <c r="E177" s="277"/>
      <c r="F177" s="277"/>
      <c r="G177" s="266"/>
      <c r="H177" s="324"/>
      <c r="I177" s="266"/>
      <c r="J177" s="667"/>
      <c r="K177" s="667"/>
      <c r="L177" s="668"/>
      <c r="M177" s="669"/>
      <c r="N177" s="688"/>
      <c r="O177" s="669"/>
    </row>
    <row r="178" spans="1:15" s="272" customFormat="1" x14ac:dyDescent="0.25">
      <c r="A178" s="266"/>
      <c r="B178" s="275"/>
      <c r="C178" s="276"/>
      <c r="D178" s="277"/>
      <c r="E178" s="277"/>
      <c r="F178" s="277"/>
      <c r="G178" s="266"/>
      <c r="H178" s="324"/>
      <c r="I178" s="266"/>
      <c r="J178" s="667"/>
      <c r="K178" s="667"/>
      <c r="L178" s="668"/>
      <c r="M178" s="669"/>
      <c r="N178" s="688"/>
      <c r="O178" s="669"/>
    </row>
    <row r="179" spans="1:15" s="272" customFormat="1" x14ac:dyDescent="0.25">
      <c r="A179" s="266"/>
      <c r="B179" s="275"/>
      <c r="C179" s="276"/>
      <c r="D179" s="277"/>
      <c r="E179" s="277"/>
      <c r="F179" s="277"/>
      <c r="G179" s="266"/>
      <c r="H179" s="324"/>
      <c r="I179" s="266"/>
      <c r="J179" s="667"/>
      <c r="K179" s="667"/>
      <c r="L179" s="668"/>
      <c r="M179" s="669"/>
      <c r="N179" s="688"/>
      <c r="O179" s="669"/>
    </row>
    <row r="180" spans="1:15" s="272" customFormat="1" x14ac:dyDescent="0.25">
      <c r="A180" s="266"/>
      <c r="B180" s="275"/>
      <c r="C180" s="276"/>
      <c r="D180" s="277"/>
      <c r="E180" s="277"/>
      <c r="F180" s="277"/>
      <c r="G180" s="266"/>
      <c r="H180" s="324"/>
      <c r="I180" s="266"/>
      <c r="J180" s="667"/>
      <c r="K180" s="667"/>
      <c r="L180" s="668"/>
      <c r="M180" s="669"/>
      <c r="N180" s="688"/>
      <c r="O180" s="669"/>
    </row>
  </sheetData>
  <sheetProtection algorithmName="SHA-512" hashValue="UFib3A8FUGkaV3Yxh985jRBc6HsrfLdx+5GDSYDuwAiz8E1Hk2l9la4Iur9bS5mTGUaDIvapcnTyGoqDIbuWJw==" saltValue="EYaAKHPrlVnDDMBb5cWFCg==" spinCount="100000" sheet="1" objects="1" scenarios="1"/>
  <mergeCells count="3">
    <mergeCell ref="F3:H3"/>
    <mergeCell ref="F6:H6"/>
    <mergeCell ref="B7:H7"/>
  </mergeCells>
  <pageMargins left="0.43307086614173229" right="0.31496062992125984" top="0.43307086614173229" bottom="0.62992125984251968" header="0.35433070866141736" footer="0.31496062992125984"/>
  <pageSetup paperSize="9" scale="89" firstPageNumber="31" orientation="portrait" r:id="rId1"/>
  <headerFooter alignWithMargins="0">
    <oddHeader xml:space="preserve">&amp;R&amp;"Arial,Bold Italic"
</oddHeader>
    <oddFooter>&amp;L&amp;"Arial,Bold"&amp;8_______________________________________________________________________________________________________________________
ZNT 4198/17T Standard Quotation Document Ver. 2019-09-02&amp;C&amp;"Arial,Bold"&amp;9C&amp;P</oddFooter>
  </headerFooter>
  <extLst>
    <ext xmlns:x14="http://schemas.microsoft.com/office/spreadsheetml/2009/9/main" uri="{78C0D931-6437-407d-A8EE-F0AAD7539E65}">
      <x14:conditionalFormattings>
        <x14:conditionalFormatting xmlns:xm="http://schemas.microsoft.com/office/excel/2006/main">
          <x14:cfRule type="expression" priority="1" id="{54C751E4-4C0F-4B14-B0F1-FBC6436607D8}">
            <xm:f>AND(#REF!=FALSE,$D14&lt;&gt;"P C Sum",$D14&lt;&gt;"PC Sum",$D14&lt;&gt;"P Sum",$D14&lt;&gt;"Prov Sum")</xm:f>
            <x14:dxf>
              <font>
                <color theme="0"/>
              </font>
            </x14:dxf>
          </x14:cfRule>
          <xm:sqref>G14:H15 G17:H17 G19:H19 G21:H21 G23:H23 G25:H25 G27:H30 G32:H32 G34:H34 G36:H36 G38:H38 G40:H40 G42:H44 G46:H46 G48:H48 G50:H50 G52:H52 G54:H57 G59:H59</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A670E-DE46-4CFF-A504-5CA17F7BD7BF}">
  <sheetPr codeName="Sheet18">
    <tabColor theme="3" tint="0.59999389629810485"/>
  </sheetPr>
  <dimension ref="B1:M15"/>
  <sheetViews>
    <sheetView showGridLines="0" view="pageBreakPreview" zoomScale="115" zoomScaleNormal="100" zoomScaleSheetLayoutView="115" zoomScalePageLayoutView="150" workbookViewId="0">
      <selection activeCell="E23" sqref="E23"/>
    </sheetView>
  </sheetViews>
  <sheetFormatPr defaultColWidth="8.81640625" defaultRowHeight="12.5" x14ac:dyDescent="0.25"/>
  <cols>
    <col min="1" max="1" width="2" style="332" customWidth="1"/>
    <col min="2" max="2" width="8.453125" style="295" customWidth="1"/>
    <col min="3" max="3" width="55.81640625" style="351" customWidth="1"/>
    <col min="4" max="4" width="10.6328125" style="351" customWidth="1"/>
    <col min="5" max="5" width="31.453125" style="41" customWidth="1"/>
    <col min="6" max="6" width="1.453125" style="332" customWidth="1"/>
    <col min="7" max="7" width="4.1796875" style="332" customWidth="1"/>
    <col min="8" max="8" width="9.6328125" style="332" customWidth="1"/>
    <col min="9" max="9" width="11.1796875" style="333" customWidth="1"/>
    <col min="10" max="10" width="11.54296875" style="332" bestFit="1" customWidth="1"/>
    <col min="11" max="11" width="8.81640625" style="332"/>
    <col min="12" max="12" width="15.453125" style="332" customWidth="1"/>
    <col min="13" max="13" width="12.54296875" style="332" customWidth="1"/>
    <col min="14" max="14" width="9.1796875" style="332" customWidth="1"/>
    <col min="15" max="16384" width="8.81640625" style="332"/>
  </cols>
  <sheetData>
    <row r="1" spans="2:13" s="327" customFormat="1" ht="18" customHeight="1" x14ac:dyDescent="0.25">
      <c r="B1" s="325" t="str">
        <f>_Client1</f>
        <v>Province of KwaZulu-Natal</v>
      </c>
      <c r="C1" s="326"/>
      <c r="D1" s="567" t="s">
        <v>286</v>
      </c>
      <c r="E1" s="567"/>
      <c r="F1" s="281"/>
      <c r="G1" s="281"/>
      <c r="H1" s="293"/>
      <c r="I1" s="328"/>
      <c r="M1" s="293"/>
    </row>
    <row r="2" spans="2:13" s="327" customFormat="1" ht="16.5" customHeight="1" x14ac:dyDescent="0.25">
      <c r="B2" s="329" t="str">
        <f>_Client2</f>
        <v>Department of Transport</v>
      </c>
      <c r="C2" s="326"/>
      <c r="D2" s="326"/>
      <c r="E2" s="293"/>
      <c r="F2" s="293"/>
      <c r="G2" s="293"/>
      <c r="H2" s="293"/>
      <c r="I2" s="328"/>
      <c r="K2" s="299"/>
      <c r="L2" s="299"/>
      <c r="M2" s="293"/>
    </row>
    <row r="3" spans="2:13" s="327" customFormat="1" ht="13.5" customHeight="1" x14ac:dyDescent="0.25">
      <c r="B3" s="330"/>
      <c r="C3" s="326"/>
      <c r="D3" s="326"/>
      <c r="E3" s="293"/>
      <c r="F3" s="293"/>
      <c r="G3" s="293"/>
      <c r="H3" s="293"/>
      <c r="I3" s="328"/>
      <c r="K3" s="299"/>
      <c r="L3" s="299"/>
      <c r="M3" s="293"/>
    </row>
    <row r="4" spans="2:13" s="327" customFormat="1" ht="13.5" customHeight="1" x14ac:dyDescent="0.25">
      <c r="B4" s="330"/>
      <c r="C4" s="326"/>
      <c r="D4" s="326"/>
      <c r="E4" s="293"/>
      <c r="F4" s="293"/>
      <c r="G4" s="293"/>
      <c r="H4" s="293"/>
      <c r="I4" s="328"/>
      <c r="K4" s="299"/>
      <c r="L4" s="299"/>
      <c r="M4" s="293"/>
    </row>
    <row r="5" spans="2:13" ht="12.75" customHeight="1" x14ac:dyDescent="0.25">
      <c r="B5" s="568" t="str">
        <f>'[1]Sch D'!B6</f>
        <v>SCHEDULE D: DAYWORKS</v>
      </c>
      <c r="C5" s="569"/>
      <c r="D5" s="569"/>
      <c r="E5" s="569"/>
    </row>
    <row r="6" spans="2:13" ht="12.75" customHeight="1" x14ac:dyDescent="0.25">
      <c r="B6" s="334"/>
      <c r="C6" s="335"/>
      <c r="D6" s="335"/>
      <c r="E6" s="335"/>
    </row>
    <row r="7" spans="2:13" ht="12.75" customHeight="1" x14ac:dyDescent="0.25">
      <c r="B7" s="570" t="s">
        <v>33</v>
      </c>
      <c r="C7" s="570"/>
      <c r="D7" s="570"/>
      <c r="E7" s="570"/>
    </row>
    <row r="8" spans="2:13" ht="12.75" customHeight="1" x14ac:dyDescent="0.25">
      <c r="B8" s="336"/>
      <c r="C8" s="336"/>
      <c r="D8" s="336"/>
      <c r="E8" s="336"/>
    </row>
    <row r="9" spans="2:13" ht="25.5" customHeight="1" x14ac:dyDescent="0.25">
      <c r="B9" s="566" t="s">
        <v>287</v>
      </c>
      <c r="C9" s="566"/>
      <c r="D9" s="566"/>
      <c r="E9" s="566"/>
    </row>
    <row r="10" spans="2:13" ht="5.25" customHeight="1" thickBot="1" x14ac:dyDescent="0.3">
      <c r="B10" s="571"/>
      <c r="C10" s="571"/>
      <c r="D10" s="571"/>
      <c r="E10" s="571"/>
    </row>
    <row r="11" spans="2:13" s="331" customFormat="1" ht="25" customHeight="1" thickBot="1" x14ac:dyDescent="0.3">
      <c r="B11" s="337" t="s">
        <v>17</v>
      </c>
      <c r="C11" s="338" t="s">
        <v>1</v>
      </c>
      <c r="D11" s="339" t="s">
        <v>48</v>
      </c>
      <c r="E11" s="123" t="s">
        <v>5</v>
      </c>
      <c r="I11" s="340"/>
    </row>
    <row r="12" spans="2:13" ht="21" customHeight="1" x14ac:dyDescent="0.25">
      <c r="B12" s="341" t="str">
        <f>'[1]Sch D'!B11</f>
        <v>C1.2.8</v>
      </c>
      <c r="C12" s="342" t="str">
        <f>'[1]Sch D'!C11</f>
        <v>Dayworks</v>
      </c>
      <c r="D12" s="343" t="s">
        <v>378</v>
      </c>
      <c r="E12" s="600">
        <f>'Sch D'!H62</f>
        <v>0</v>
      </c>
      <c r="H12" s="331"/>
      <c r="I12" s="344"/>
    </row>
    <row r="13" spans="2:13" ht="9" customHeight="1" thickBot="1" x14ac:dyDescent="0.3">
      <c r="B13" s="345"/>
      <c r="C13" s="346"/>
      <c r="D13" s="347"/>
      <c r="E13" s="118"/>
      <c r="H13" s="331"/>
      <c r="I13" s="344"/>
    </row>
    <row r="14" spans="2:13" ht="23.5" customHeight="1" thickBot="1" x14ac:dyDescent="0.3">
      <c r="B14" s="348" t="s">
        <v>400</v>
      </c>
      <c r="C14" s="349"/>
      <c r="D14" s="350"/>
      <c r="E14" s="113">
        <f>SUM(E12:E13)</f>
        <v>0</v>
      </c>
    </row>
    <row r="15" spans="2:13" x14ac:dyDescent="0.25">
      <c r="E15" s="39"/>
    </row>
  </sheetData>
  <sheetProtection algorithmName="SHA-512" hashValue="sLTkoLxfptdj2kWO68FOqrPParjn2NGndpwzKC82pn2/L13ULCc/zWgbxPdhjFG8ZExLMZlV79nH/2wm5V8ciw==" saltValue="FjICpNNGHVnRLO+9Ih7syg==" spinCount="100000" sheet="1" objects="1" scenarios="1"/>
  <mergeCells count="5">
    <mergeCell ref="D1:E1"/>
    <mergeCell ref="B5:E5"/>
    <mergeCell ref="B7:E7"/>
    <mergeCell ref="B10:E10"/>
    <mergeCell ref="B9:E9"/>
  </mergeCells>
  <pageMargins left="0.43307086614173229" right="0.31496062992125984" top="0.43307086614173229" bottom="0.62992125984251968" header="0.35433070866141736" footer="0.31496062992125984"/>
  <pageSetup paperSize="9" scale="86" firstPageNumber="31" orientation="portrait" r:id="rId1"/>
  <headerFooter alignWithMargins="0">
    <oddHeader xml:space="preserve">&amp;R&amp;"Arial,Bold Italic"
</oddHeader>
    <oddFooter>&amp;L&amp;"Arial,Bold"&amp;8_______________________________________________________________________________________________________________________
ZNT 4198/17T Standard Quotation Document Ver. 2019-09-02&amp;C&amp;"Arial,Bold"&amp;9C&amp;P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3CE13-9C51-4BCA-A8E2-0340796F93AF}">
  <sheetPr codeName="Sheet19">
    <tabColor rgb="FF92D050"/>
  </sheetPr>
  <dimension ref="A1:Q172"/>
  <sheetViews>
    <sheetView showGridLines="0" view="pageBreakPreview" zoomScaleNormal="125" zoomScaleSheetLayoutView="100" zoomScalePageLayoutView="125" workbookViewId="0">
      <pane xSplit="5" ySplit="2" topLeftCell="F63" activePane="bottomRight" state="frozen"/>
      <selection activeCell="B38" sqref="B38:H50"/>
      <selection pane="topRight" activeCell="B38" sqref="B38:H50"/>
      <selection pane="bottomLeft" activeCell="B38" sqref="B38:H50"/>
      <selection pane="bottomRight" activeCell="L71" sqref="L71"/>
    </sheetView>
  </sheetViews>
  <sheetFormatPr defaultColWidth="11.08984375" defaultRowHeight="11.5" x14ac:dyDescent="0.25"/>
  <cols>
    <col min="1" max="1" width="1.1796875" style="352" customWidth="1"/>
    <col min="2" max="2" width="7.453125" style="354" customWidth="1"/>
    <col min="3" max="3" width="41.1796875" style="352" customWidth="1"/>
    <col min="4" max="4" width="9" style="405" customWidth="1"/>
    <col min="5" max="5" width="4.453125" style="405" customWidth="1"/>
    <col min="6" max="6" width="14.6328125" style="406" customWidth="1"/>
    <col min="7" max="7" width="13.54296875" style="407" customWidth="1"/>
    <col min="8" max="8" width="15.1796875" style="407" customWidth="1"/>
    <col min="9" max="9" width="1.1796875" style="352" customWidth="1"/>
    <col min="10" max="10" width="13.54296875" style="667" customWidth="1"/>
    <col min="11" max="12" width="14.1796875" style="667" customWidth="1"/>
    <col min="13" max="13" width="14.1796875" style="669" customWidth="1"/>
    <col min="14" max="17" width="11.08984375" style="670"/>
    <col min="18" max="16384" width="11.08984375" style="352"/>
  </cols>
  <sheetData>
    <row r="1" spans="1:17" x14ac:dyDescent="0.25">
      <c r="A1" s="266"/>
      <c r="B1" s="267"/>
      <c r="C1" s="268" t="s">
        <v>34</v>
      </c>
      <c r="D1" s="269"/>
      <c r="E1" s="269"/>
      <c r="F1" s="269"/>
      <c r="G1" s="272"/>
      <c r="H1" s="271">
        <f>MAX(H2:H199)</f>
        <v>49600740.806000002</v>
      </c>
      <c r="I1" s="314"/>
      <c r="O1" s="677"/>
      <c r="P1" s="693"/>
      <c r="Q1" s="694"/>
    </row>
    <row r="2" spans="1:17" x14ac:dyDescent="0.25">
      <c r="A2" s="272"/>
      <c r="B2" s="463"/>
      <c r="C2" s="464"/>
      <c r="D2" s="464"/>
      <c r="E2" s="464"/>
      <c r="F2" s="464"/>
      <c r="G2" s="464"/>
      <c r="H2" s="464"/>
      <c r="I2" s="270"/>
      <c r="J2" s="671"/>
      <c r="K2" s="671"/>
      <c r="L2" s="671"/>
      <c r="M2" s="671"/>
    </row>
    <row r="3" spans="1:17" s="272" customFormat="1" ht="12.25" customHeight="1" x14ac:dyDescent="0.25">
      <c r="B3" s="273" t="str">
        <f>[1]Home!$C$2</f>
        <v>Province of KwaZulu-Natal</v>
      </c>
      <c r="C3" s="268"/>
      <c r="D3" s="269"/>
      <c r="F3" s="567" t="s">
        <v>286</v>
      </c>
      <c r="G3" s="567"/>
      <c r="H3" s="567"/>
      <c r="I3" s="270"/>
      <c r="J3" s="667"/>
      <c r="K3" s="667"/>
      <c r="L3" s="667"/>
      <c r="M3" s="669"/>
      <c r="N3" s="669"/>
      <c r="O3" s="669"/>
      <c r="P3" s="669"/>
      <c r="Q3" s="669"/>
    </row>
    <row r="4" spans="1:17" s="272" customFormat="1" x14ac:dyDescent="0.25">
      <c r="B4" s="274" t="str">
        <f>[1]Home!$C$3</f>
        <v>Department of Transport</v>
      </c>
      <c r="C4" s="268"/>
      <c r="D4" s="269"/>
      <c r="E4" s="269"/>
      <c r="F4" s="269"/>
      <c r="H4" s="270"/>
      <c r="I4" s="270"/>
      <c r="J4" s="667"/>
      <c r="K4" s="667"/>
      <c r="L4" s="667"/>
      <c r="M4" s="669"/>
      <c r="N4" s="669"/>
      <c r="O4" s="669"/>
      <c r="P4" s="669"/>
      <c r="Q4" s="669"/>
    </row>
    <row r="6" spans="1:17" s="353" customFormat="1" x14ac:dyDescent="0.25">
      <c r="B6" s="278" t="s">
        <v>373</v>
      </c>
      <c r="C6" s="355"/>
      <c r="D6" s="356"/>
      <c r="E6" s="356"/>
      <c r="F6" s="556" t="s">
        <v>260</v>
      </c>
      <c r="G6" s="556"/>
      <c r="H6" s="557"/>
      <c r="J6" s="674"/>
      <c r="K6" s="674"/>
      <c r="L6" s="674"/>
      <c r="M6" s="676"/>
      <c r="N6" s="677"/>
      <c r="O6" s="677"/>
      <c r="P6" s="677"/>
      <c r="Q6" s="677"/>
    </row>
    <row r="7" spans="1:17" s="353" customFormat="1" ht="26.75" customHeight="1" x14ac:dyDescent="0.25">
      <c r="B7" s="575" t="s">
        <v>287</v>
      </c>
      <c r="C7" s="576"/>
      <c r="D7" s="576"/>
      <c r="E7" s="576"/>
      <c r="F7" s="576"/>
      <c r="G7" s="576"/>
      <c r="H7" s="577"/>
      <c r="J7" s="678"/>
      <c r="K7" s="678"/>
      <c r="L7" s="678"/>
      <c r="M7" s="690"/>
      <c r="N7" s="677"/>
      <c r="O7" s="677"/>
      <c r="P7" s="677"/>
      <c r="Q7" s="677"/>
    </row>
    <row r="8" spans="1:17" ht="8.15" customHeight="1" x14ac:dyDescent="0.25">
      <c r="B8" s="357"/>
      <c r="C8" s="358"/>
      <c r="D8" s="358"/>
      <c r="E8" s="358"/>
      <c r="F8" s="358"/>
      <c r="G8" s="358"/>
      <c r="H8" s="359"/>
      <c r="J8" s="678"/>
      <c r="K8" s="678"/>
      <c r="L8" s="678"/>
      <c r="M8" s="690"/>
    </row>
    <row r="9" spans="1:17" s="294" customFormat="1" ht="20.149999999999999" customHeight="1" x14ac:dyDescent="0.25">
      <c r="B9" s="360" t="s">
        <v>22</v>
      </c>
      <c r="C9" s="361" t="s">
        <v>1</v>
      </c>
      <c r="D9" s="361" t="s">
        <v>2</v>
      </c>
      <c r="E9" s="361" t="s">
        <v>24</v>
      </c>
      <c r="F9" s="362" t="s">
        <v>3</v>
      </c>
      <c r="G9" s="363" t="s">
        <v>4</v>
      </c>
      <c r="H9" s="364" t="s">
        <v>5</v>
      </c>
      <c r="J9" s="671"/>
      <c r="K9" s="671"/>
      <c r="L9" s="671"/>
      <c r="M9" s="686"/>
      <c r="N9" s="681"/>
      <c r="O9" s="681"/>
      <c r="P9" s="681"/>
      <c r="Q9" s="681"/>
    </row>
    <row r="10" spans="1:17" s="294" customFormat="1" ht="20.149999999999999" customHeight="1" x14ac:dyDescent="0.25">
      <c r="B10" s="369" t="s">
        <v>261</v>
      </c>
      <c r="C10" s="504" t="s">
        <v>349</v>
      </c>
      <c r="D10" s="500"/>
      <c r="E10" s="500"/>
      <c r="F10" s="501"/>
      <c r="G10" s="502"/>
      <c r="H10" s="503"/>
      <c r="J10" s="671"/>
      <c r="K10" s="671"/>
      <c r="L10" s="671"/>
      <c r="M10" s="686"/>
      <c r="N10" s="681"/>
      <c r="O10" s="681"/>
      <c r="P10" s="681"/>
      <c r="Q10" s="681"/>
    </row>
    <row r="11" spans="1:17" s="365" customFormat="1" ht="12" customHeight="1" x14ac:dyDescent="0.25">
      <c r="B11" s="366"/>
      <c r="C11" s="289"/>
      <c r="D11" s="289"/>
      <c r="E11" s="289"/>
      <c r="F11" s="367"/>
      <c r="G11" s="368"/>
      <c r="H11" s="323" t="str">
        <f t="shared" ref="H11:H26" si="0">IF(D11="","",F11*G11)</f>
        <v/>
      </c>
      <c r="J11" s="609"/>
      <c r="K11" s="610"/>
      <c r="L11" s="611"/>
      <c r="M11" s="196"/>
      <c r="N11" s="682"/>
      <c r="O11" s="682"/>
      <c r="P11" s="682"/>
      <c r="Q11" s="682"/>
    </row>
    <row r="12" spans="1:17" s="365" customFormat="1" x14ac:dyDescent="0.25">
      <c r="B12" s="375" t="s">
        <v>288</v>
      </c>
      <c r="C12" s="288" t="s">
        <v>358</v>
      </c>
      <c r="D12" s="289"/>
      <c r="E12" s="289"/>
      <c r="F12" s="371"/>
      <c r="G12" s="447"/>
      <c r="H12" s="57"/>
      <c r="I12" s="354"/>
      <c r="J12" s="609"/>
      <c r="K12" s="610"/>
      <c r="L12" s="611"/>
      <c r="M12" s="196"/>
      <c r="N12" s="682"/>
      <c r="O12" s="682"/>
      <c r="P12" s="682"/>
      <c r="Q12" s="682"/>
    </row>
    <row r="13" spans="1:17" s="365" customFormat="1" x14ac:dyDescent="0.25">
      <c r="B13" s="287"/>
      <c r="C13" s="288"/>
      <c r="D13" s="289"/>
      <c r="E13" s="289"/>
      <c r="F13" s="371"/>
      <c r="G13" s="372"/>
      <c r="H13" s="57"/>
      <c r="J13" s="609"/>
      <c r="K13" s="610"/>
      <c r="L13" s="611"/>
      <c r="M13" s="196"/>
      <c r="N13" s="682"/>
      <c r="O13" s="682"/>
      <c r="P13" s="682"/>
      <c r="Q13" s="682"/>
    </row>
    <row r="14" spans="1:17" s="365" customFormat="1" ht="23" x14ac:dyDescent="0.25">
      <c r="B14" s="287"/>
      <c r="C14" s="288" t="s">
        <v>359</v>
      </c>
      <c r="D14" s="289"/>
      <c r="E14" s="289"/>
      <c r="F14" s="476"/>
      <c r="G14" s="400"/>
      <c r="H14" s="454"/>
      <c r="J14" s="610"/>
      <c r="K14" s="610"/>
      <c r="L14" s="611"/>
      <c r="M14" s="196"/>
      <c r="N14" s="682"/>
      <c r="O14" s="682"/>
      <c r="P14" s="682"/>
      <c r="Q14" s="682"/>
    </row>
    <row r="15" spans="1:17" s="365" customFormat="1" x14ac:dyDescent="0.25">
      <c r="B15" s="287"/>
      <c r="C15" s="288"/>
      <c r="D15" s="289"/>
      <c r="E15" s="289"/>
      <c r="F15" s="376"/>
      <c r="G15" s="377"/>
      <c r="H15" s="57" t="str">
        <f t="shared" si="0"/>
        <v/>
      </c>
      <c r="J15" s="609"/>
      <c r="K15" s="610"/>
      <c r="L15" s="611"/>
      <c r="M15" s="196"/>
      <c r="N15" s="682"/>
      <c r="O15" s="682"/>
      <c r="P15" s="682"/>
      <c r="Q15" s="682"/>
    </row>
    <row r="16" spans="1:17" s="365" customFormat="1" ht="46" x14ac:dyDescent="0.25">
      <c r="B16" s="287"/>
      <c r="C16" s="288" t="s">
        <v>360</v>
      </c>
      <c r="D16" s="298" t="s">
        <v>29</v>
      </c>
      <c r="E16" s="298"/>
      <c r="F16" s="516">
        <v>18</v>
      </c>
      <c r="G16" s="591">
        <v>0</v>
      </c>
      <c r="H16" s="592">
        <f t="shared" si="0"/>
        <v>0</v>
      </c>
      <c r="J16" s="609"/>
      <c r="K16" s="610"/>
      <c r="L16" s="611"/>
      <c r="M16" s="196"/>
      <c r="N16" s="682"/>
      <c r="O16" s="682"/>
      <c r="P16" s="682"/>
      <c r="Q16" s="682"/>
    </row>
    <row r="17" spans="2:17" s="365" customFormat="1" x14ac:dyDescent="0.25">
      <c r="B17" s="287"/>
      <c r="C17" s="288"/>
      <c r="D17" s="298"/>
      <c r="E17" s="298"/>
      <c r="F17" s="516"/>
      <c r="G17" s="378"/>
      <c r="H17" s="57"/>
      <c r="J17" s="609"/>
      <c r="K17" s="610"/>
      <c r="L17" s="611"/>
      <c r="M17" s="196"/>
      <c r="N17" s="682"/>
      <c r="O17" s="682"/>
      <c r="P17" s="682"/>
      <c r="Q17" s="682"/>
    </row>
    <row r="18" spans="2:17" s="365" customFormat="1" ht="46" x14ac:dyDescent="0.25">
      <c r="B18" s="287"/>
      <c r="C18" s="288" t="s">
        <v>361</v>
      </c>
      <c r="D18" s="298" t="s">
        <v>29</v>
      </c>
      <c r="E18" s="298"/>
      <c r="F18" s="516">
        <v>6</v>
      </c>
      <c r="G18" s="591">
        <v>0</v>
      </c>
      <c r="H18" s="592">
        <f t="shared" ref="H18" si="1">IF(D18="","",F18*G18)</f>
        <v>0</v>
      </c>
      <c r="J18" s="692"/>
      <c r="K18" s="610"/>
      <c r="L18" s="611"/>
      <c r="M18" s="196"/>
      <c r="N18" s="682"/>
      <c r="O18" s="682"/>
      <c r="P18" s="682"/>
      <c r="Q18" s="682"/>
    </row>
    <row r="19" spans="2:17" s="365" customFormat="1" x14ac:dyDescent="0.25">
      <c r="B19" s="287"/>
      <c r="C19" s="288"/>
      <c r="D19" s="298"/>
      <c r="E19" s="298"/>
      <c r="F19" s="516"/>
      <c r="G19" s="378"/>
      <c r="H19" s="57"/>
      <c r="J19" s="692"/>
      <c r="K19" s="610"/>
      <c r="L19" s="611"/>
      <c r="M19" s="196"/>
      <c r="N19" s="682"/>
      <c r="O19" s="682"/>
      <c r="P19" s="682"/>
      <c r="Q19" s="682"/>
    </row>
    <row r="20" spans="2:17" s="365" customFormat="1" ht="46" x14ac:dyDescent="0.25">
      <c r="B20" s="287"/>
      <c r="C20" s="288" t="s">
        <v>362</v>
      </c>
      <c r="D20" s="298" t="s">
        <v>29</v>
      </c>
      <c r="E20" s="298"/>
      <c r="F20" s="516">
        <v>3</v>
      </c>
      <c r="G20" s="591">
        <v>0</v>
      </c>
      <c r="H20" s="592">
        <f t="shared" ref="H20" si="2">IF(D20="","",F20*G20)</f>
        <v>0</v>
      </c>
      <c r="J20" s="692"/>
      <c r="K20" s="610"/>
      <c r="L20" s="611"/>
      <c r="M20" s="196"/>
      <c r="N20" s="682"/>
      <c r="O20" s="682"/>
      <c r="P20" s="682"/>
      <c r="Q20" s="682"/>
    </row>
    <row r="21" spans="2:17" s="365" customFormat="1" x14ac:dyDescent="0.25">
      <c r="B21" s="287"/>
      <c r="C21" s="288"/>
      <c r="D21" s="298"/>
      <c r="E21" s="298"/>
      <c r="F21" s="516"/>
      <c r="G21" s="378"/>
      <c r="H21" s="57"/>
      <c r="J21" s="692"/>
      <c r="K21" s="610"/>
      <c r="L21" s="611"/>
      <c r="M21" s="196"/>
      <c r="N21" s="682"/>
      <c r="O21" s="682"/>
      <c r="P21" s="682"/>
      <c r="Q21" s="682"/>
    </row>
    <row r="22" spans="2:17" s="365" customFormat="1" ht="46" x14ac:dyDescent="0.25">
      <c r="B22" s="287"/>
      <c r="C22" s="288" t="s">
        <v>363</v>
      </c>
      <c r="D22" s="298" t="s">
        <v>29</v>
      </c>
      <c r="E22" s="298"/>
      <c r="F22" s="516">
        <v>1</v>
      </c>
      <c r="G22" s="591">
        <v>0</v>
      </c>
      <c r="H22" s="592">
        <f t="shared" ref="H22" si="3">IF(D22="","",F22*G22)</f>
        <v>0</v>
      </c>
      <c r="J22" s="692"/>
      <c r="K22" s="610"/>
      <c r="L22" s="611"/>
      <c r="M22" s="196"/>
      <c r="N22" s="682"/>
      <c r="O22" s="682"/>
      <c r="P22" s="682"/>
      <c r="Q22" s="682"/>
    </row>
    <row r="23" spans="2:17" s="365" customFormat="1" x14ac:dyDescent="0.25">
      <c r="B23" s="287"/>
      <c r="C23" s="288"/>
      <c r="D23" s="298"/>
      <c r="E23" s="298"/>
      <c r="F23" s="516"/>
      <c r="G23" s="378"/>
      <c r="H23" s="57"/>
      <c r="J23" s="692"/>
      <c r="K23" s="610"/>
      <c r="L23" s="611"/>
      <c r="M23" s="196"/>
      <c r="N23" s="682"/>
      <c r="O23" s="682"/>
      <c r="P23" s="682"/>
      <c r="Q23" s="682"/>
    </row>
    <row r="24" spans="2:17" s="365" customFormat="1" ht="46" x14ac:dyDescent="0.25">
      <c r="B24" s="287"/>
      <c r="C24" s="288" t="s">
        <v>364</v>
      </c>
      <c r="D24" s="298" t="s">
        <v>29</v>
      </c>
      <c r="E24" s="298"/>
      <c r="F24" s="516">
        <v>1</v>
      </c>
      <c r="G24" s="591">
        <v>0</v>
      </c>
      <c r="H24" s="592">
        <f t="shared" ref="H24" si="4">IF(D24="","",F24*G24)</f>
        <v>0</v>
      </c>
      <c r="J24" s="609"/>
      <c r="K24" s="610"/>
      <c r="L24" s="611"/>
      <c r="M24" s="196"/>
      <c r="N24" s="682"/>
      <c r="O24" s="682"/>
      <c r="P24" s="682"/>
      <c r="Q24" s="682"/>
    </row>
    <row r="25" spans="2:17" s="365" customFormat="1" x14ac:dyDescent="0.25">
      <c r="B25" s="287"/>
      <c r="C25" s="288"/>
      <c r="D25" s="298"/>
      <c r="E25" s="298"/>
      <c r="F25" s="516"/>
      <c r="G25" s="378"/>
      <c r="H25" s="57" t="str">
        <f t="shared" si="0"/>
        <v/>
      </c>
      <c r="J25" s="609"/>
      <c r="K25" s="610"/>
      <c r="L25" s="611"/>
      <c r="M25" s="196"/>
      <c r="N25" s="682"/>
      <c r="O25" s="682"/>
      <c r="P25" s="682"/>
      <c r="Q25" s="682"/>
    </row>
    <row r="26" spans="2:17" s="365" customFormat="1" ht="46" x14ac:dyDescent="0.25">
      <c r="B26" s="287"/>
      <c r="C26" s="288" t="s">
        <v>365</v>
      </c>
      <c r="D26" s="298" t="s">
        <v>29</v>
      </c>
      <c r="E26" s="298"/>
      <c r="F26" s="516">
        <v>1</v>
      </c>
      <c r="G26" s="591">
        <v>0</v>
      </c>
      <c r="H26" s="592">
        <f t="shared" si="0"/>
        <v>0</v>
      </c>
      <c r="J26" s="610"/>
      <c r="K26" s="610"/>
      <c r="L26" s="611"/>
      <c r="M26" s="196"/>
      <c r="N26" s="682"/>
      <c r="O26" s="682"/>
      <c r="P26" s="682"/>
      <c r="Q26" s="682"/>
    </row>
    <row r="27" spans="2:17" s="365" customFormat="1" x14ac:dyDescent="0.25">
      <c r="B27" s="287"/>
      <c r="C27" s="296"/>
      <c r="D27" s="298"/>
      <c r="E27" s="298"/>
      <c r="F27" s="516"/>
      <c r="G27" s="378"/>
      <c r="H27" s="57"/>
      <c r="J27" s="609"/>
      <c r="K27" s="610"/>
      <c r="L27" s="611"/>
      <c r="M27" s="196"/>
      <c r="N27" s="682"/>
      <c r="O27" s="682"/>
      <c r="P27" s="682"/>
      <c r="Q27" s="682"/>
    </row>
    <row r="28" spans="2:17" s="286" customFormat="1" ht="24.75" customHeight="1" x14ac:dyDescent="0.25">
      <c r="B28" s="379" t="s">
        <v>261</v>
      </c>
      <c r="C28" s="580" t="str">
        <f>"TOTAL CARRIED FORWARD"&amp;IF(H28=H$1," TO SUMMARY","")</f>
        <v>TOTAL CARRIED FORWARD</v>
      </c>
      <c r="D28" s="581"/>
      <c r="E28" s="581"/>
      <c r="F28" s="581"/>
      <c r="G28" s="582"/>
      <c r="H28" s="105">
        <f>SUM(H15:H27)</f>
        <v>0</v>
      </c>
      <c r="J28" s="511"/>
      <c r="K28" s="511"/>
      <c r="L28" s="512"/>
      <c r="M28" s="197"/>
      <c r="N28" s="686"/>
      <c r="O28" s="686"/>
      <c r="P28" s="686"/>
      <c r="Q28" s="686"/>
    </row>
    <row r="29" spans="2:17" s="286" customFormat="1" ht="24.75" customHeight="1" x14ac:dyDescent="0.25">
      <c r="B29" s="505"/>
      <c r="C29" s="506"/>
      <c r="D29" s="507"/>
      <c r="E29" s="507"/>
      <c r="F29" s="508"/>
      <c r="G29" s="509"/>
      <c r="H29" s="510"/>
      <c r="J29" s="511"/>
      <c r="K29" s="511"/>
      <c r="L29" s="512"/>
      <c r="M29" s="197"/>
      <c r="N29" s="686"/>
      <c r="O29" s="686"/>
      <c r="P29" s="686"/>
      <c r="Q29" s="686"/>
    </row>
    <row r="30" spans="2:17" s="303" customFormat="1" ht="6" customHeight="1" x14ac:dyDescent="0.25">
      <c r="B30" s="383"/>
      <c r="C30" s="384"/>
      <c r="D30" s="385"/>
      <c r="E30" s="385"/>
      <c r="F30" s="386"/>
      <c r="G30" s="387"/>
      <c r="H30" s="111"/>
      <c r="J30" s="667"/>
      <c r="K30" s="667"/>
      <c r="L30" s="668"/>
      <c r="M30" s="669"/>
      <c r="N30" s="687"/>
      <c r="O30" s="687"/>
      <c r="P30" s="687"/>
      <c r="Q30" s="687"/>
    </row>
    <row r="31" spans="2:17" s="272" customFormat="1" ht="18" customHeight="1" x14ac:dyDescent="0.25">
      <c r="B31" s="273" t="str">
        <f>B3</f>
        <v>Province of KwaZulu-Natal</v>
      </c>
      <c r="C31" s="268"/>
      <c r="D31" s="269"/>
      <c r="E31" s="269"/>
      <c r="F31" s="555" t="str">
        <f>F3</f>
        <v>Contract No. ZNB02642/00000/00/HOD/INF/25/T</v>
      </c>
      <c r="G31" s="555"/>
      <c r="H31" s="555"/>
      <c r="J31" s="695"/>
      <c r="K31" s="695"/>
      <c r="L31" s="696"/>
      <c r="M31" s="682"/>
      <c r="N31" s="689"/>
      <c r="O31" s="669"/>
      <c r="P31" s="669"/>
      <c r="Q31" s="669"/>
    </row>
    <row r="32" spans="2:17" s="272" customFormat="1" ht="16.5" customHeight="1" x14ac:dyDescent="0.25">
      <c r="B32" s="274" t="str">
        <f>B4</f>
        <v>Department of Transport</v>
      </c>
      <c r="C32" s="268"/>
      <c r="D32" s="269"/>
      <c r="E32" s="269"/>
      <c r="F32" s="269"/>
      <c r="G32" s="269"/>
      <c r="I32" s="270"/>
      <c r="J32" s="697"/>
      <c r="K32" s="695"/>
      <c r="L32" s="696"/>
      <c r="M32" s="682"/>
      <c r="N32" s="689"/>
      <c r="O32" s="669"/>
      <c r="P32" s="669"/>
      <c r="Q32" s="669"/>
    </row>
    <row r="33" spans="2:17" s="303" customFormat="1" ht="15" customHeight="1" x14ac:dyDescent="0.25">
      <c r="B33" s="388"/>
      <c r="C33" s="388"/>
      <c r="D33" s="389"/>
      <c r="E33" s="389"/>
      <c r="F33" s="390"/>
      <c r="G33" s="391"/>
      <c r="H33" s="392"/>
      <c r="J33" s="695"/>
      <c r="K33" s="695"/>
      <c r="L33" s="696"/>
      <c r="M33" s="682"/>
      <c r="N33" s="687"/>
      <c r="O33" s="687"/>
      <c r="P33" s="687"/>
      <c r="Q33" s="687"/>
    </row>
    <row r="34" spans="2:17" s="303" customFormat="1" ht="18.75" customHeight="1" x14ac:dyDescent="0.25">
      <c r="B34" s="558" t="str">
        <f>B6</f>
        <v>SCHEDULE F: SMALL CONTRACTOR DEVELOPMENT</v>
      </c>
      <c r="C34" s="576"/>
      <c r="D34" s="286"/>
      <c r="E34" s="286"/>
      <c r="F34" s="578" t="str">
        <f>F6</f>
        <v>SCHEDULE F</v>
      </c>
      <c r="G34" s="578"/>
      <c r="H34" s="579"/>
      <c r="J34" s="695"/>
      <c r="K34" s="695"/>
      <c r="L34" s="696"/>
      <c r="M34" s="682"/>
      <c r="N34" s="687"/>
      <c r="O34" s="687"/>
      <c r="P34" s="687"/>
      <c r="Q34" s="687"/>
    </row>
    <row r="35" spans="2:17" s="303" customFormat="1" ht="24.75" customHeight="1" x14ac:dyDescent="0.25">
      <c r="B35" s="572" t="str">
        <f>B7</f>
        <v>COMPLETION OF PARTLY CONSTRUCTED ROAD, PRISM, DRAINAGE, LAYERWORKS AND SURFACING ON DISTRICT ROAD 1841, KM 4.50 TO KM 10.24 IN THE EMPANGENI REGION.</v>
      </c>
      <c r="C35" s="573"/>
      <c r="D35" s="573"/>
      <c r="E35" s="573"/>
      <c r="F35" s="573"/>
      <c r="G35" s="573"/>
      <c r="H35" s="574"/>
      <c r="J35" s="695"/>
      <c r="K35" s="695"/>
      <c r="L35" s="696"/>
      <c r="M35" s="682"/>
      <c r="N35" s="687"/>
      <c r="O35" s="687"/>
      <c r="P35" s="687"/>
      <c r="Q35" s="687"/>
    </row>
    <row r="36" spans="2:17" s="303" customFormat="1" ht="24" customHeight="1" x14ac:dyDescent="0.25">
      <c r="B36" s="360" t="s">
        <v>22</v>
      </c>
      <c r="C36" s="361" t="s">
        <v>1</v>
      </c>
      <c r="D36" s="361" t="s">
        <v>2</v>
      </c>
      <c r="E36" s="361" t="s">
        <v>24</v>
      </c>
      <c r="F36" s="362" t="s">
        <v>3</v>
      </c>
      <c r="G36" s="363" t="s">
        <v>4</v>
      </c>
      <c r="H36" s="364" t="s">
        <v>5</v>
      </c>
      <c r="J36" s="671"/>
      <c r="K36" s="671"/>
      <c r="L36" s="672"/>
      <c r="M36" s="686"/>
      <c r="N36" s="687"/>
      <c r="O36" s="687"/>
      <c r="P36" s="687"/>
      <c r="Q36" s="687"/>
    </row>
    <row r="37" spans="2:17" s="303" customFormat="1" ht="26.25" customHeight="1" x14ac:dyDescent="0.25">
      <c r="B37" s="393" t="s">
        <v>23</v>
      </c>
      <c r="C37" s="394"/>
      <c r="D37" s="395"/>
      <c r="E37" s="395"/>
      <c r="F37" s="396"/>
      <c r="G37" s="397"/>
      <c r="H37" s="398">
        <f>H28</f>
        <v>0</v>
      </c>
      <c r="J37" s="640"/>
      <c r="K37" s="641"/>
      <c r="L37" s="642"/>
      <c r="M37" s="198"/>
      <c r="N37" s="687"/>
      <c r="O37" s="687"/>
      <c r="P37" s="687"/>
      <c r="Q37" s="687"/>
    </row>
    <row r="38" spans="2:17" s="365" customFormat="1" ht="12" customHeight="1" x14ac:dyDescent="0.25">
      <c r="B38" s="287"/>
      <c r="C38" s="288"/>
      <c r="D38" s="298"/>
      <c r="E38" s="298"/>
      <c r="F38" s="399"/>
      <c r="G38" s="377"/>
      <c r="H38" s="57" t="str">
        <f t="shared" ref="H38:H83" si="5">IF(D38="","",F38*G38)</f>
        <v/>
      </c>
      <c r="J38" s="609"/>
      <c r="K38" s="610"/>
      <c r="L38" s="611"/>
      <c r="M38" s="196"/>
      <c r="N38" s="682"/>
      <c r="O38" s="682"/>
      <c r="P38" s="682"/>
      <c r="Q38" s="682"/>
    </row>
    <row r="39" spans="2:17" s="365" customFormat="1" ht="23" x14ac:dyDescent="0.25">
      <c r="B39" s="375" t="s">
        <v>289</v>
      </c>
      <c r="C39" s="288" t="s">
        <v>366</v>
      </c>
      <c r="D39" s="289"/>
      <c r="E39" s="289"/>
      <c r="F39" s="376"/>
      <c r="G39" s="377"/>
      <c r="H39" s="57" t="str">
        <f t="shared" si="5"/>
        <v/>
      </c>
      <c r="J39" s="609"/>
      <c r="K39" s="610"/>
      <c r="L39" s="611"/>
      <c r="M39" s="196"/>
      <c r="N39" s="682"/>
      <c r="O39" s="682"/>
      <c r="P39" s="682"/>
      <c r="Q39" s="682"/>
    </row>
    <row r="40" spans="2:17" s="365" customFormat="1" ht="12" customHeight="1" x14ac:dyDescent="0.25">
      <c r="B40" s="375"/>
      <c r="C40" s="288"/>
      <c r="D40" s="289"/>
      <c r="E40" s="289"/>
      <c r="F40" s="376"/>
      <c r="G40" s="453"/>
      <c r="H40" s="265" t="str">
        <f t="shared" si="5"/>
        <v/>
      </c>
      <c r="J40" s="609"/>
      <c r="K40" s="610"/>
      <c r="L40" s="611"/>
      <c r="M40" s="196"/>
      <c r="N40" s="682"/>
      <c r="O40" s="682"/>
      <c r="P40" s="682"/>
      <c r="Q40" s="682"/>
    </row>
    <row r="41" spans="2:17" s="365" customFormat="1" ht="23" x14ac:dyDescent="0.25">
      <c r="B41" s="287"/>
      <c r="C41" s="288" t="s">
        <v>367</v>
      </c>
      <c r="D41" s="298" t="s">
        <v>263</v>
      </c>
      <c r="E41" s="298"/>
      <c r="F41" s="517">
        <v>43760740.806000002</v>
      </c>
      <c r="G41" s="518">
        <v>1</v>
      </c>
      <c r="H41" s="519">
        <f>F41*G41</f>
        <v>43760740.806000002</v>
      </c>
      <c r="J41" s="609"/>
      <c r="K41" s="610"/>
      <c r="L41" s="611"/>
      <c r="M41" s="472"/>
      <c r="N41" s="682"/>
      <c r="O41" s="698"/>
      <c r="P41" s="682"/>
      <c r="Q41" s="682"/>
    </row>
    <row r="42" spans="2:17" s="365" customFormat="1" ht="12" customHeight="1" x14ac:dyDescent="0.25">
      <c r="B42" s="287"/>
      <c r="C42" s="288"/>
      <c r="D42" s="298"/>
      <c r="E42" s="298"/>
      <c r="F42" s="399"/>
      <c r="G42" s="515"/>
      <c r="H42" s="520"/>
      <c r="J42" s="610"/>
      <c r="K42" s="610"/>
      <c r="L42" s="611"/>
      <c r="M42" s="196"/>
      <c r="N42" s="682"/>
      <c r="O42" s="682"/>
      <c r="P42" s="682"/>
      <c r="Q42" s="682"/>
    </row>
    <row r="43" spans="2:17" s="365" customFormat="1" ht="23" x14ac:dyDescent="0.25">
      <c r="B43" s="287"/>
      <c r="C43" s="288" t="s">
        <v>290</v>
      </c>
      <c r="D43" s="298" t="s">
        <v>6</v>
      </c>
      <c r="E43" s="298"/>
      <c r="F43" s="517">
        <f>H41</f>
        <v>43760740.806000002</v>
      </c>
      <c r="G43" s="593">
        <v>0</v>
      </c>
      <c r="H43" s="592">
        <f t="shared" ref="H43" si="6">IF(D43="","",F43*G43)</f>
        <v>0</v>
      </c>
      <c r="J43" s="609"/>
      <c r="K43" s="610"/>
      <c r="L43" s="611"/>
      <c r="M43" s="196"/>
      <c r="N43" s="682"/>
      <c r="O43" s="682"/>
      <c r="P43" s="682"/>
      <c r="Q43" s="682"/>
    </row>
    <row r="44" spans="2:17" s="365" customFormat="1" ht="12" customHeight="1" x14ac:dyDescent="0.25">
      <c r="B44" s="287"/>
      <c r="C44" s="288"/>
      <c r="D44" s="298"/>
      <c r="E44" s="298"/>
      <c r="F44" s="399"/>
      <c r="G44" s="515"/>
      <c r="H44" s="520" t="str">
        <f t="shared" si="5"/>
        <v/>
      </c>
      <c r="J44" s="609"/>
      <c r="K44" s="610"/>
      <c r="L44" s="611"/>
      <c r="M44" s="196"/>
      <c r="N44" s="682"/>
      <c r="O44" s="682"/>
      <c r="P44" s="682"/>
      <c r="Q44" s="682"/>
    </row>
    <row r="45" spans="2:17" s="303" customFormat="1" ht="34.5" x14ac:dyDescent="0.25">
      <c r="B45" s="401"/>
      <c r="C45" s="297" t="s">
        <v>291</v>
      </c>
      <c r="D45" s="298" t="s">
        <v>263</v>
      </c>
      <c r="E45" s="298"/>
      <c r="F45" s="522">
        <v>4000000</v>
      </c>
      <c r="G45" s="518">
        <v>1</v>
      </c>
      <c r="H45" s="520">
        <f>F45*G45</f>
        <v>4000000</v>
      </c>
      <c r="J45" s="609"/>
      <c r="K45" s="610"/>
      <c r="L45" s="611"/>
      <c r="M45" s="196"/>
      <c r="N45" s="687"/>
      <c r="O45" s="687"/>
      <c r="P45" s="687"/>
      <c r="Q45" s="687"/>
    </row>
    <row r="46" spans="2:17" s="365" customFormat="1" ht="12" customHeight="1" x14ac:dyDescent="0.25">
      <c r="B46" s="375"/>
      <c r="C46" s="288"/>
      <c r="D46" s="298"/>
      <c r="E46" s="298"/>
      <c r="F46" s="399"/>
      <c r="G46" s="515"/>
      <c r="H46" s="520" t="str">
        <f t="shared" si="5"/>
        <v/>
      </c>
      <c r="J46" s="692"/>
      <c r="K46" s="610"/>
      <c r="L46" s="611"/>
      <c r="M46" s="196"/>
      <c r="N46" s="682"/>
      <c r="O46" s="682"/>
      <c r="P46" s="682"/>
      <c r="Q46" s="682"/>
    </row>
    <row r="47" spans="2:17" s="365" customFormat="1" ht="23" x14ac:dyDescent="0.25">
      <c r="B47" s="287"/>
      <c r="C47" s="288" t="s">
        <v>292</v>
      </c>
      <c r="D47" s="298" t="s">
        <v>6</v>
      </c>
      <c r="E47" s="298"/>
      <c r="F47" s="523">
        <f>H45</f>
        <v>4000000</v>
      </c>
      <c r="G47" s="593">
        <v>0</v>
      </c>
      <c r="H47" s="592">
        <f t="shared" si="5"/>
        <v>0</v>
      </c>
      <c r="J47" s="692"/>
      <c r="K47" s="610"/>
      <c r="L47" s="611"/>
      <c r="M47" s="196"/>
      <c r="N47" s="682"/>
      <c r="O47" s="682"/>
      <c r="P47" s="682"/>
      <c r="Q47" s="682"/>
    </row>
    <row r="48" spans="2:17" s="365" customFormat="1" ht="12" customHeight="1" x14ac:dyDescent="0.25">
      <c r="B48" s="375"/>
      <c r="C48" s="288"/>
      <c r="D48" s="298"/>
      <c r="E48" s="298"/>
      <c r="F48" s="399"/>
      <c r="G48" s="515"/>
      <c r="H48" s="236" t="str">
        <f t="shared" si="5"/>
        <v/>
      </c>
      <c r="J48" s="692"/>
      <c r="K48" s="610"/>
      <c r="L48" s="611"/>
      <c r="M48" s="196"/>
      <c r="N48" s="682"/>
      <c r="O48" s="682"/>
      <c r="P48" s="682"/>
      <c r="Q48" s="682"/>
    </row>
    <row r="49" spans="2:17" s="365" customFormat="1" ht="27" customHeight="1" x14ac:dyDescent="0.25">
      <c r="B49" s="287"/>
      <c r="C49" s="288" t="s">
        <v>264</v>
      </c>
      <c r="D49" s="298"/>
      <c r="E49" s="298"/>
      <c r="F49" s="399"/>
      <c r="G49" s="515"/>
      <c r="H49" s="201"/>
      <c r="J49" s="692"/>
      <c r="K49" s="610"/>
      <c r="L49" s="611"/>
      <c r="M49" s="196"/>
      <c r="N49" s="682"/>
      <c r="O49" s="682"/>
      <c r="P49" s="682"/>
      <c r="Q49" s="682"/>
    </row>
    <row r="50" spans="2:17" s="365" customFormat="1" x14ac:dyDescent="0.25">
      <c r="B50" s="287"/>
      <c r="C50" s="288"/>
      <c r="D50" s="298"/>
      <c r="E50" s="298"/>
      <c r="F50" s="399"/>
      <c r="G50" s="515"/>
      <c r="H50" s="201"/>
      <c r="J50" s="692"/>
      <c r="K50" s="610"/>
      <c r="L50" s="611"/>
      <c r="M50" s="196"/>
      <c r="N50" s="682"/>
      <c r="O50" s="682"/>
      <c r="P50" s="682"/>
      <c r="Q50" s="682"/>
    </row>
    <row r="51" spans="2:17" s="365" customFormat="1" ht="23" x14ac:dyDescent="0.25">
      <c r="B51" s="287"/>
      <c r="C51" s="288" t="s">
        <v>352</v>
      </c>
      <c r="D51" s="298" t="s">
        <v>29</v>
      </c>
      <c r="E51" s="298"/>
      <c r="F51" s="399">
        <v>25</v>
      </c>
      <c r="G51" s="526">
        <v>5000</v>
      </c>
      <c r="H51" s="236">
        <f t="shared" ref="H51:H57" si="7">IF(D51="","",F51*G51)</f>
        <v>125000</v>
      </c>
      <c r="J51" s="692"/>
      <c r="K51" s="610"/>
      <c r="L51" s="611"/>
      <c r="M51" s="196"/>
      <c r="N51" s="682"/>
      <c r="O51" s="682"/>
      <c r="P51" s="682"/>
      <c r="Q51" s="682"/>
    </row>
    <row r="52" spans="2:17" s="365" customFormat="1" x14ac:dyDescent="0.25">
      <c r="B52" s="287"/>
      <c r="C52" s="288"/>
      <c r="D52" s="298"/>
      <c r="E52" s="298"/>
      <c r="F52" s="399"/>
      <c r="G52" s="526"/>
      <c r="H52" s="201"/>
      <c r="J52" s="692"/>
      <c r="K52" s="610"/>
      <c r="L52" s="611"/>
      <c r="M52" s="196"/>
      <c r="N52" s="682"/>
      <c r="O52" s="682"/>
      <c r="P52" s="682"/>
      <c r="Q52" s="682"/>
    </row>
    <row r="53" spans="2:17" s="365" customFormat="1" ht="24" x14ac:dyDescent="0.25">
      <c r="B53" s="287"/>
      <c r="C53" s="224" t="s">
        <v>353</v>
      </c>
      <c r="D53" s="298" t="s">
        <v>354</v>
      </c>
      <c r="E53" s="298"/>
      <c r="F53" s="399">
        <v>4</v>
      </c>
      <c r="G53" s="526">
        <v>20000</v>
      </c>
      <c r="H53" s="236">
        <f t="shared" si="7"/>
        <v>80000</v>
      </c>
      <c r="J53" s="692"/>
      <c r="K53" s="610"/>
      <c r="L53" s="611"/>
      <c r="M53" s="196"/>
      <c r="N53" s="682"/>
      <c r="O53" s="682"/>
      <c r="P53" s="682"/>
      <c r="Q53" s="682"/>
    </row>
    <row r="54" spans="2:17" s="365" customFormat="1" x14ac:dyDescent="0.25">
      <c r="B54" s="287"/>
      <c r="C54" s="288"/>
      <c r="D54" s="298"/>
      <c r="E54" s="298"/>
      <c r="F54" s="399"/>
      <c r="G54" s="526"/>
      <c r="H54" s="201"/>
      <c r="J54" s="692"/>
      <c r="K54" s="610"/>
      <c r="L54" s="611"/>
      <c r="M54" s="196"/>
      <c r="N54" s="682"/>
      <c r="O54" s="682"/>
      <c r="P54" s="682"/>
      <c r="Q54" s="682"/>
    </row>
    <row r="55" spans="2:17" s="365" customFormat="1" x14ac:dyDescent="0.25">
      <c r="B55" s="287"/>
      <c r="C55" s="224" t="s">
        <v>355</v>
      </c>
      <c r="D55" s="298" t="s">
        <v>29</v>
      </c>
      <c r="E55" s="298"/>
      <c r="F55" s="399">
        <v>25</v>
      </c>
      <c r="G55" s="526">
        <v>5000</v>
      </c>
      <c r="H55" s="236">
        <f t="shared" si="7"/>
        <v>125000</v>
      </c>
      <c r="J55" s="692"/>
      <c r="K55" s="610"/>
      <c r="L55" s="611"/>
      <c r="M55" s="196"/>
      <c r="N55" s="682"/>
      <c r="O55" s="682"/>
      <c r="P55" s="682"/>
      <c r="Q55" s="682"/>
    </row>
    <row r="56" spans="2:17" s="365" customFormat="1" x14ac:dyDescent="0.25">
      <c r="B56" s="287"/>
      <c r="C56" s="288"/>
      <c r="D56" s="298"/>
      <c r="E56" s="298"/>
      <c r="F56" s="399"/>
      <c r="G56" s="526"/>
      <c r="H56" s="201"/>
      <c r="J56" s="692"/>
      <c r="K56" s="610"/>
      <c r="L56" s="611"/>
      <c r="M56" s="196"/>
      <c r="N56" s="682"/>
      <c r="O56" s="682"/>
      <c r="P56" s="682"/>
      <c r="Q56" s="682"/>
    </row>
    <row r="57" spans="2:17" s="365" customFormat="1" x14ac:dyDescent="0.25">
      <c r="B57" s="287"/>
      <c r="C57" s="160" t="s">
        <v>356</v>
      </c>
      <c r="D57" s="298" t="s">
        <v>357</v>
      </c>
      <c r="E57" s="298"/>
      <c r="F57" s="399">
        <v>30</v>
      </c>
      <c r="G57" s="526">
        <v>4500</v>
      </c>
      <c r="H57" s="236">
        <f t="shared" si="7"/>
        <v>135000</v>
      </c>
      <c r="J57" s="692"/>
      <c r="K57" s="610"/>
      <c r="L57" s="611"/>
      <c r="M57" s="196"/>
      <c r="N57" s="682"/>
      <c r="O57" s="682"/>
      <c r="P57" s="682"/>
      <c r="Q57" s="682"/>
    </row>
    <row r="58" spans="2:17" s="365" customFormat="1" ht="12" customHeight="1" x14ac:dyDescent="0.25">
      <c r="B58" s="287"/>
      <c r="C58" s="288"/>
      <c r="D58" s="298"/>
      <c r="E58" s="298"/>
      <c r="F58" s="399"/>
      <c r="G58" s="524"/>
      <c r="H58" s="525" t="str">
        <f t="shared" si="5"/>
        <v/>
      </c>
      <c r="J58" s="692"/>
      <c r="K58" s="610"/>
      <c r="L58" s="611"/>
      <c r="M58" s="196"/>
      <c r="N58" s="682"/>
      <c r="O58" s="682"/>
      <c r="P58" s="682"/>
      <c r="Q58" s="682"/>
    </row>
    <row r="59" spans="2:17" s="365" customFormat="1" ht="23" x14ac:dyDescent="0.25">
      <c r="B59" s="287" t="s">
        <v>293</v>
      </c>
      <c r="C59" s="288" t="s">
        <v>368</v>
      </c>
      <c r="D59" s="298"/>
      <c r="E59" s="298"/>
      <c r="F59" s="399"/>
      <c r="G59" s="514"/>
      <c r="H59" s="525" t="str">
        <f t="shared" si="5"/>
        <v/>
      </c>
      <c r="J59" s="609"/>
      <c r="K59" s="610"/>
      <c r="L59" s="611"/>
      <c r="M59" s="196"/>
      <c r="N59" s="682"/>
      <c r="O59" s="682"/>
      <c r="P59" s="682"/>
      <c r="Q59" s="682"/>
    </row>
    <row r="60" spans="2:17" s="365" customFormat="1" x14ac:dyDescent="0.25">
      <c r="B60" s="287"/>
      <c r="C60" s="288"/>
      <c r="D60" s="298"/>
      <c r="E60" s="298"/>
      <c r="F60" s="399"/>
      <c r="G60" s="514"/>
      <c r="H60" s="525" t="str">
        <f t="shared" si="5"/>
        <v/>
      </c>
      <c r="J60" s="609"/>
      <c r="K60" s="610"/>
      <c r="L60" s="611"/>
      <c r="M60" s="196"/>
      <c r="N60" s="682"/>
      <c r="O60" s="682"/>
      <c r="P60" s="682"/>
      <c r="Q60" s="682"/>
    </row>
    <row r="61" spans="2:17" s="365" customFormat="1" x14ac:dyDescent="0.25">
      <c r="B61" s="287"/>
      <c r="C61" s="288" t="s">
        <v>265</v>
      </c>
      <c r="D61" s="298"/>
      <c r="E61" s="298"/>
      <c r="F61" s="399"/>
      <c r="G61" s="514"/>
      <c r="H61" s="525" t="str">
        <f t="shared" si="5"/>
        <v/>
      </c>
      <c r="J61" s="610"/>
      <c r="K61" s="610"/>
      <c r="L61" s="611"/>
      <c r="M61" s="196"/>
      <c r="N61" s="682"/>
      <c r="O61" s="682"/>
      <c r="P61" s="682"/>
      <c r="Q61" s="682"/>
    </row>
    <row r="62" spans="2:17" s="365" customFormat="1" x14ac:dyDescent="0.25">
      <c r="B62" s="287"/>
      <c r="C62" s="288"/>
      <c r="D62" s="298"/>
      <c r="E62" s="298"/>
      <c r="F62" s="399"/>
      <c r="G62" s="514"/>
      <c r="H62" s="525" t="str">
        <f t="shared" si="5"/>
        <v/>
      </c>
      <c r="J62" s="609"/>
      <c r="K62" s="610"/>
      <c r="L62" s="611"/>
      <c r="M62" s="196"/>
      <c r="N62" s="682"/>
      <c r="O62" s="682"/>
      <c r="P62" s="682"/>
      <c r="Q62" s="682"/>
    </row>
    <row r="63" spans="2:17" s="365" customFormat="1" x14ac:dyDescent="0.25">
      <c r="B63" s="287"/>
      <c r="C63" s="296" t="s">
        <v>266</v>
      </c>
      <c r="D63" s="298" t="s">
        <v>30</v>
      </c>
      <c r="E63" s="298"/>
      <c r="F63" s="527">
        <v>350000</v>
      </c>
      <c r="G63" s="518">
        <v>1</v>
      </c>
      <c r="H63" s="525">
        <f t="shared" si="5"/>
        <v>350000</v>
      </c>
      <c r="J63" s="609"/>
      <c r="K63" s="610"/>
      <c r="L63" s="611"/>
      <c r="M63" s="196"/>
      <c r="N63" s="682"/>
      <c r="O63" s="682"/>
      <c r="P63" s="682"/>
      <c r="Q63" s="682"/>
    </row>
    <row r="64" spans="2:17" s="365" customFormat="1" x14ac:dyDescent="0.25">
      <c r="B64" s="287"/>
      <c r="C64" s="296"/>
      <c r="D64" s="298"/>
      <c r="E64" s="298"/>
      <c r="F64" s="399"/>
      <c r="G64" s="525"/>
      <c r="H64" s="525" t="str">
        <f t="shared" si="5"/>
        <v/>
      </c>
      <c r="J64" s="609"/>
      <c r="K64" s="610"/>
      <c r="L64" s="611"/>
      <c r="M64" s="196"/>
      <c r="N64" s="682"/>
      <c r="O64" s="682"/>
      <c r="P64" s="682"/>
      <c r="Q64" s="682"/>
    </row>
    <row r="65" spans="2:17" s="365" customFormat="1" ht="23" x14ac:dyDescent="0.25">
      <c r="B65" s="287"/>
      <c r="C65" s="296" t="s">
        <v>294</v>
      </c>
      <c r="D65" s="298" t="s">
        <v>6</v>
      </c>
      <c r="E65" s="298"/>
      <c r="F65" s="527">
        <f>H63</f>
        <v>350000</v>
      </c>
      <c r="G65" s="593">
        <v>0</v>
      </c>
      <c r="H65" s="592">
        <f t="shared" si="5"/>
        <v>0</v>
      </c>
      <c r="J65" s="609"/>
      <c r="K65" s="610"/>
      <c r="L65" s="611"/>
      <c r="M65" s="196"/>
      <c r="N65" s="682"/>
      <c r="O65" s="682"/>
      <c r="P65" s="682"/>
      <c r="Q65" s="682"/>
    </row>
    <row r="66" spans="2:17" s="365" customFormat="1" x14ac:dyDescent="0.25">
      <c r="B66" s="287"/>
      <c r="C66" s="288"/>
      <c r="D66" s="298"/>
      <c r="E66" s="298"/>
      <c r="F66" s="399"/>
      <c r="G66" s="525"/>
      <c r="H66" s="525" t="str">
        <f t="shared" si="5"/>
        <v/>
      </c>
      <c r="J66" s="609"/>
      <c r="K66" s="610"/>
      <c r="L66" s="611"/>
      <c r="M66" s="196"/>
      <c r="N66" s="682"/>
      <c r="O66" s="682"/>
      <c r="P66" s="682"/>
      <c r="Q66" s="682"/>
    </row>
    <row r="67" spans="2:17" s="365" customFormat="1" x14ac:dyDescent="0.25">
      <c r="B67" s="287"/>
      <c r="C67" s="288" t="s">
        <v>267</v>
      </c>
      <c r="D67" s="298"/>
      <c r="E67" s="298"/>
      <c r="F67" s="399"/>
      <c r="G67" s="525"/>
      <c r="H67" s="525" t="str">
        <f t="shared" si="5"/>
        <v/>
      </c>
      <c r="J67" s="610"/>
      <c r="K67" s="610"/>
      <c r="L67" s="611"/>
      <c r="M67" s="196"/>
      <c r="N67" s="682"/>
      <c r="O67" s="682"/>
      <c r="P67" s="682"/>
      <c r="Q67" s="682"/>
    </row>
    <row r="68" spans="2:17" s="365" customFormat="1" x14ac:dyDescent="0.25">
      <c r="B68" s="287"/>
      <c r="C68" s="288"/>
      <c r="D68" s="298"/>
      <c r="E68" s="298"/>
      <c r="F68" s="399"/>
      <c r="G68" s="525"/>
      <c r="H68" s="525" t="str">
        <f t="shared" si="5"/>
        <v/>
      </c>
      <c r="J68" s="610"/>
      <c r="K68" s="610"/>
      <c r="L68" s="611"/>
      <c r="M68" s="196"/>
      <c r="N68" s="682"/>
      <c r="O68" s="682"/>
      <c r="P68" s="682"/>
      <c r="Q68" s="682"/>
    </row>
    <row r="69" spans="2:17" s="365" customFormat="1" x14ac:dyDescent="0.25">
      <c r="B69" s="287"/>
      <c r="C69" s="296" t="s">
        <v>266</v>
      </c>
      <c r="D69" s="298" t="s">
        <v>30</v>
      </c>
      <c r="E69" s="298"/>
      <c r="F69" s="527">
        <v>400000</v>
      </c>
      <c r="G69" s="518">
        <v>1</v>
      </c>
      <c r="H69" s="525">
        <f t="shared" si="5"/>
        <v>400000</v>
      </c>
      <c r="J69" s="610"/>
      <c r="K69" s="610"/>
      <c r="L69" s="611"/>
      <c r="M69" s="196"/>
      <c r="N69" s="682"/>
      <c r="O69" s="682"/>
      <c r="P69" s="682"/>
      <c r="Q69" s="682"/>
    </row>
    <row r="70" spans="2:17" s="365" customFormat="1" x14ac:dyDescent="0.25">
      <c r="B70" s="287"/>
      <c r="C70" s="296"/>
      <c r="D70" s="298"/>
      <c r="E70" s="298"/>
      <c r="F70" s="399"/>
      <c r="G70" s="525"/>
      <c r="H70" s="525" t="str">
        <f t="shared" si="5"/>
        <v/>
      </c>
      <c r="J70" s="610"/>
      <c r="K70" s="610"/>
      <c r="L70" s="611"/>
      <c r="M70" s="196"/>
      <c r="N70" s="682"/>
      <c r="O70" s="682"/>
      <c r="P70" s="682"/>
      <c r="Q70" s="682"/>
    </row>
    <row r="71" spans="2:17" s="365" customFormat="1" ht="23" x14ac:dyDescent="0.25">
      <c r="B71" s="287"/>
      <c r="C71" s="296" t="s">
        <v>295</v>
      </c>
      <c r="D71" s="298" t="s">
        <v>6</v>
      </c>
      <c r="E71" s="298"/>
      <c r="F71" s="527">
        <f>H69</f>
        <v>400000</v>
      </c>
      <c r="G71" s="593">
        <v>0</v>
      </c>
      <c r="H71" s="592">
        <f t="shared" si="5"/>
        <v>0</v>
      </c>
      <c r="J71" s="610"/>
      <c r="K71" s="610"/>
      <c r="L71" s="611"/>
      <c r="M71" s="196"/>
      <c r="N71" s="682"/>
      <c r="O71" s="682"/>
      <c r="P71" s="682"/>
      <c r="Q71" s="682"/>
    </row>
    <row r="72" spans="2:17" s="365" customFormat="1" x14ac:dyDescent="0.25">
      <c r="B72" s="287"/>
      <c r="C72" s="288"/>
      <c r="D72" s="298"/>
      <c r="E72" s="298"/>
      <c r="F72" s="399"/>
      <c r="G72" s="525"/>
      <c r="H72" s="525" t="str">
        <f t="shared" si="5"/>
        <v/>
      </c>
      <c r="J72" s="610"/>
      <c r="K72" s="610"/>
      <c r="L72" s="611"/>
      <c r="M72" s="196"/>
      <c r="N72" s="682"/>
      <c r="O72" s="682"/>
      <c r="P72" s="682"/>
      <c r="Q72" s="682"/>
    </row>
    <row r="73" spans="2:17" s="365" customFormat="1" x14ac:dyDescent="0.25">
      <c r="B73" s="287"/>
      <c r="C73" s="288" t="s">
        <v>268</v>
      </c>
      <c r="D73" s="298"/>
      <c r="E73" s="298"/>
      <c r="F73" s="399"/>
      <c r="G73" s="525"/>
      <c r="H73" s="525" t="str">
        <f t="shared" si="5"/>
        <v/>
      </c>
      <c r="J73" s="610"/>
      <c r="K73" s="610"/>
      <c r="L73" s="611"/>
      <c r="M73" s="196"/>
      <c r="N73" s="682"/>
      <c r="O73" s="682"/>
      <c r="P73" s="682"/>
      <c r="Q73" s="682"/>
    </row>
    <row r="74" spans="2:17" s="365" customFormat="1" x14ac:dyDescent="0.25">
      <c r="B74" s="287"/>
      <c r="C74" s="288"/>
      <c r="D74" s="298"/>
      <c r="E74" s="298"/>
      <c r="F74" s="399"/>
      <c r="G74" s="525"/>
      <c r="H74" s="525" t="str">
        <f t="shared" si="5"/>
        <v/>
      </c>
      <c r="J74" s="610"/>
      <c r="K74" s="610"/>
      <c r="L74" s="611"/>
      <c r="M74" s="196"/>
      <c r="N74" s="682"/>
      <c r="O74" s="682"/>
      <c r="P74" s="682"/>
      <c r="Q74" s="682"/>
    </row>
    <row r="75" spans="2:17" s="365" customFormat="1" x14ac:dyDescent="0.25">
      <c r="B75" s="287"/>
      <c r="C75" s="296" t="s">
        <v>266</v>
      </c>
      <c r="D75" s="298" t="s">
        <v>30</v>
      </c>
      <c r="E75" s="298"/>
      <c r="F75" s="527">
        <v>500000</v>
      </c>
      <c r="G75" s="518">
        <v>1</v>
      </c>
      <c r="H75" s="525">
        <f t="shared" si="5"/>
        <v>500000</v>
      </c>
      <c r="J75" s="610"/>
      <c r="K75" s="610"/>
      <c r="L75" s="611"/>
      <c r="M75" s="196"/>
      <c r="N75" s="682"/>
      <c r="O75" s="682"/>
      <c r="P75" s="682"/>
      <c r="Q75" s="682"/>
    </row>
    <row r="76" spans="2:17" s="365" customFormat="1" x14ac:dyDescent="0.25">
      <c r="B76" s="287"/>
      <c r="C76" s="296"/>
      <c r="D76" s="298"/>
      <c r="E76" s="298"/>
      <c r="F76" s="399"/>
      <c r="G76" s="525"/>
      <c r="H76" s="525" t="str">
        <f t="shared" si="5"/>
        <v/>
      </c>
      <c r="J76" s="610"/>
      <c r="K76" s="610"/>
      <c r="L76" s="611"/>
      <c r="M76" s="196"/>
      <c r="N76" s="682"/>
      <c r="O76" s="682"/>
      <c r="P76" s="682"/>
      <c r="Q76" s="682"/>
    </row>
    <row r="77" spans="2:17" s="365" customFormat="1" ht="23" x14ac:dyDescent="0.25">
      <c r="B77" s="287"/>
      <c r="C77" s="296" t="s">
        <v>296</v>
      </c>
      <c r="D77" s="298" t="s">
        <v>6</v>
      </c>
      <c r="E77" s="298"/>
      <c r="F77" s="527">
        <f>H75</f>
        <v>500000</v>
      </c>
      <c r="G77" s="593">
        <v>0</v>
      </c>
      <c r="H77" s="592">
        <f t="shared" si="5"/>
        <v>0</v>
      </c>
      <c r="J77" s="610"/>
      <c r="K77" s="610"/>
      <c r="L77" s="611"/>
      <c r="M77" s="196"/>
      <c r="N77" s="682"/>
      <c r="O77" s="682"/>
      <c r="P77" s="682"/>
      <c r="Q77" s="682"/>
    </row>
    <row r="78" spans="2:17" s="365" customFormat="1" x14ac:dyDescent="0.25">
      <c r="B78" s="287"/>
      <c r="C78" s="288"/>
      <c r="D78" s="298"/>
      <c r="E78" s="298"/>
      <c r="F78" s="399"/>
      <c r="G78" s="525"/>
      <c r="H78" s="525" t="str">
        <f t="shared" si="5"/>
        <v/>
      </c>
      <c r="J78" s="610"/>
      <c r="K78" s="610"/>
      <c r="L78" s="611"/>
      <c r="M78" s="196"/>
      <c r="N78" s="682"/>
      <c r="O78" s="682"/>
      <c r="P78" s="682"/>
      <c r="Q78" s="682"/>
    </row>
    <row r="79" spans="2:17" s="365" customFormat="1" ht="23" x14ac:dyDescent="0.25">
      <c r="B79" s="287"/>
      <c r="C79" s="288" t="s">
        <v>269</v>
      </c>
      <c r="D79" s="298"/>
      <c r="E79" s="298"/>
      <c r="F79" s="399"/>
      <c r="G79" s="525"/>
      <c r="H79" s="525" t="str">
        <f t="shared" si="5"/>
        <v/>
      </c>
      <c r="J79" s="610"/>
      <c r="K79" s="610"/>
      <c r="L79" s="611"/>
      <c r="M79" s="196"/>
      <c r="N79" s="682"/>
      <c r="O79" s="682"/>
      <c r="P79" s="682"/>
      <c r="Q79" s="682"/>
    </row>
    <row r="80" spans="2:17" s="365" customFormat="1" x14ac:dyDescent="0.25">
      <c r="B80" s="287"/>
      <c r="C80" s="288"/>
      <c r="D80" s="298"/>
      <c r="E80" s="298"/>
      <c r="F80" s="399"/>
      <c r="G80" s="525"/>
      <c r="H80" s="525" t="str">
        <f t="shared" si="5"/>
        <v/>
      </c>
      <c r="J80" s="610"/>
      <c r="K80" s="610"/>
      <c r="L80" s="611"/>
      <c r="M80" s="196"/>
      <c r="N80" s="682"/>
      <c r="O80" s="682"/>
      <c r="P80" s="682"/>
      <c r="Q80" s="682"/>
    </row>
    <row r="81" spans="2:17" s="365" customFormat="1" x14ac:dyDescent="0.25">
      <c r="B81" s="287"/>
      <c r="C81" s="296" t="s">
        <v>270</v>
      </c>
      <c r="D81" s="298" t="s">
        <v>30</v>
      </c>
      <c r="E81" s="298"/>
      <c r="F81" s="527">
        <v>125000</v>
      </c>
      <c r="G81" s="518">
        <v>1</v>
      </c>
      <c r="H81" s="525">
        <f t="shared" si="5"/>
        <v>125000</v>
      </c>
      <c r="J81" s="610"/>
      <c r="K81" s="610"/>
      <c r="L81" s="611"/>
      <c r="M81" s="196"/>
      <c r="N81" s="682"/>
      <c r="O81" s="682"/>
      <c r="P81" s="682"/>
      <c r="Q81" s="682"/>
    </row>
    <row r="82" spans="2:17" s="365" customFormat="1" x14ac:dyDescent="0.25">
      <c r="B82" s="375"/>
      <c r="C82" s="296"/>
      <c r="D82" s="298"/>
      <c r="E82" s="298"/>
      <c r="F82" s="399"/>
      <c r="G82" s="525"/>
      <c r="H82" s="201" t="str">
        <f t="shared" si="5"/>
        <v/>
      </c>
      <c r="J82" s="610"/>
      <c r="K82" s="610"/>
      <c r="L82" s="611"/>
      <c r="M82" s="196"/>
      <c r="N82" s="682"/>
      <c r="O82" s="682"/>
      <c r="P82" s="682"/>
      <c r="Q82" s="682"/>
    </row>
    <row r="83" spans="2:17" s="365" customFormat="1" ht="23" x14ac:dyDescent="0.25">
      <c r="B83" s="287"/>
      <c r="C83" s="296" t="s">
        <v>297</v>
      </c>
      <c r="D83" s="298" t="s">
        <v>6</v>
      </c>
      <c r="E83" s="298"/>
      <c r="F83" s="527">
        <f>H81</f>
        <v>125000</v>
      </c>
      <c r="G83" s="593">
        <v>0</v>
      </c>
      <c r="H83" s="592">
        <f t="shared" si="5"/>
        <v>0</v>
      </c>
      <c r="J83" s="610"/>
      <c r="K83" s="610"/>
      <c r="L83" s="611"/>
      <c r="M83" s="196"/>
      <c r="N83" s="682"/>
      <c r="O83" s="682"/>
      <c r="P83" s="682"/>
      <c r="Q83" s="682"/>
    </row>
    <row r="84" spans="2:17" s="365" customFormat="1" x14ac:dyDescent="0.25">
      <c r="B84" s="287"/>
      <c r="C84" s="296"/>
      <c r="D84" s="298"/>
      <c r="E84" s="298"/>
      <c r="F84" s="513"/>
      <c r="G84" s="521"/>
      <c r="H84" s="201"/>
      <c r="J84" s="610"/>
      <c r="K84" s="610"/>
      <c r="L84" s="611"/>
      <c r="M84" s="196"/>
      <c r="N84" s="682"/>
      <c r="O84" s="682"/>
      <c r="P84" s="682"/>
      <c r="Q84" s="682"/>
    </row>
    <row r="85" spans="2:17" s="365" customFormat="1" ht="34.5" x14ac:dyDescent="0.25">
      <c r="B85" s="287" t="s">
        <v>350</v>
      </c>
      <c r="C85" s="297" t="s">
        <v>351</v>
      </c>
      <c r="D85" s="298" t="s">
        <v>100</v>
      </c>
      <c r="E85" s="298"/>
      <c r="F85" s="513">
        <v>1</v>
      </c>
      <c r="G85" s="591">
        <v>0</v>
      </c>
      <c r="H85" s="592">
        <f t="shared" ref="H85" si="8">IF(D85="","",F85*G85)</f>
        <v>0</v>
      </c>
      <c r="J85" s="610"/>
      <c r="K85" s="610"/>
      <c r="L85" s="611"/>
      <c r="M85" s="196"/>
      <c r="N85" s="682"/>
      <c r="O85" s="682"/>
      <c r="P85" s="682"/>
      <c r="Q85" s="682"/>
    </row>
    <row r="86" spans="2:17" s="365" customFormat="1" x14ac:dyDescent="0.25">
      <c r="B86" s="287"/>
      <c r="C86" s="296"/>
      <c r="E86" s="289"/>
      <c r="F86" s="371"/>
      <c r="G86" s="400"/>
      <c r="H86" s="57"/>
      <c r="J86" s="610"/>
      <c r="K86" s="610"/>
      <c r="L86" s="611"/>
      <c r="M86" s="196"/>
      <c r="N86" s="682"/>
      <c r="O86" s="682"/>
      <c r="P86" s="682"/>
      <c r="Q86" s="682"/>
    </row>
    <row r="87" spans="2:17" ht="28.5" customHeight="1" x14ac:dyDescent="0.25">
      <c r="B87" s="402" t="str">
        <f>B28</f>
        <v>F1000</v>
      </c>
      <c r="C87" s="300" t="s">
        <v>402</v>
      </c>
      <c r="D87" s="403"/>
      <c r="E87" s="403"/>
      <c r="F87" s="403"/>
      <c r="G87" s="404"/>
      <c r="H87" s="598">
        <f>SUM(H37:H86)</f>
        <v>49600740.806000002</v>
      </c>
      <c r="J87" s="511"/>
      <c r="K87" s="511"/>
      <c r="L87" s="512"/>
      <c r="M87" s="471"/>
    </row>
    <row r="88" spans="2:17" x14ac:dyDescent="0.25">
      <c r="L88" s="668"/>
    </row>
    <row r="89" spans="2:17" x14ac:dyDescent="0.25">
      <c r="L89" s="668"/>
    </row>
    <row r="90" spans="2:17" x14ac:dyDescent="0.25">
      <c r="L90" s="668"/>
    </row>
    <row r="91" spans="2:17" x14ac:dyDescent="0.25">
      <c r="L91" s="668"/>
    </row>
    <row r="92" spans="2:17" x14ac:dyDescent="0.25">
      <c r="L92" s="668"/>
    </row>
    <row r="93" spans="2:17" x14ac:dyDescent="0.25">
      <c r="L93" s="668"/>
    </row>
    <row r="94" spans="2:17" x14ac:dyDescent="0.25">
      <c r="L94" s="668"/>
    </row>
    <row r="95" spans="2:17" x14ac:dyDescent="0.25">
      <c r="L95" s="668"/>
    </row>
    <row r="96" spans="2:17" x14ac:dyDescent="0.25">
      <c r="L96" s="668"/>
    </row>
    <row r="97" spans="12:12" x14ac:dyDescent="0.25">
      <c r="L97" s="668"/>
    </row>
    <row r="98" spans="12:12" x14ac:dyDescent="0.25">
      <c r="L98" s="668"/>
    </row>
    <row r="99" spans="12:12" x14ac:dyDescent="0.25">
      <c r="L99" s="668"/>
    </row>
    <row r="100" spans="12:12" x14ac:dyDescent="0.25">
      <c r="L100" s="668"/>
    </row>
    <row r="101" spans="12:12" x14ac:dyDescent="0.25">
      <c r="L101" s="668"/>
    </row>
    <row r="102" spans="12:12" x14ac:dyDescent="0.25">
      <c r="L102" s="668"/>
    </row>
    <row r="103" spans="12:12" x14ac:dyDescent="0.25">
      <c r="L103" s="668"/>
    </row>
    <row r="104" spans="12:12" x14ac:dyDescent="0.25">
      <c r="L104" s="668"/>
    </row>
    <row r="105" spans="12:12" x14ac:dyDescent="0.25">
      <c r="L105" s="668"/>
    </row>
    <row r="106" spans="12:12" x14ac:dyDescent="0.25">
      <c r="L106" s="668"/>
    </row>
    <row r="107" spans="12:12" x14ac:dyDescent="0.25">
      <c r="L107" s="668"/>
    </row>
    <row r="108" spans="12:12" x14ac:dyDescent="0.25">
      <c r="L108" s="668"/>
    </row>
    <row r="109" spans="12:12" x14ac:dyDescent="0.25">
      <c r="L109" s="668"/>
    </row>
    <row r="110" spans="12:12" x14ac:dyDescent="0.25">
      <c r="L110" s="668"/>
    </row>
    <row r="111" spans="12:12" x14ac:dyDescent="0.25">
      <c r="L111" s="668"/>
    </row>
    <row r="112" spans="12:12" x14ac:dyDescent="0.25">
      <c r="L112" s="668"/>
    </row>
    <row r="113" spans="12:12" x14ac:dyDescent="0.25">
      <c r="L113" s="668"/>
    </row>
    <row r="114" spans="12:12" x14ac:dyDescent="0.25">
      <c r="L114" s="668"/>
    </row>
    <row r="115" spans="12:12" x14ac:dyDescent="0.25">
      <c r="L115" s="668"/>
    </row>
    <row r="116" spans="12:12" x14ac:dyDescent="0.25">
      <c r="L116" s="668"/>
    </row>
    <row r="117" spans="12:12" x14ac:dyDescent="0.25">
      <c r="L117" s="668"/>
    </row>
    <row r="118" spans="12:12" x14ac:dyDescent="0.25">
      <c r="L118" s="668"/>
    </row>
    <row r="119" spans="12:12" x14ac:dyDescent="0.25">
      <c r="L119" s="668"/>
    </row>
    <row r="120" spans="12:12" x14ac:dyDescent="0.25">
      <c r="L120" s="668"/>
    </row>
    <row r="121" spans="12:12" x14ac:dyDescent="0.25">
      <c r="L121" s="668"/>
    </row>
    <row r="122" spans="12:12" x14ac:dyDescent="0.25">
      <c r="L122" s="668"/>
    </row>
    <row r="123" spans="12:12" x14ac:dyDescent="0.25">
      <c r="L123" s="668"/>
    </row>
    <row r="124" spans="12:12" x14ac:dyDescent="0.25">
      <c r="L124" s="668"/>
    </row>
    <row r="125" spans="12:12" x14ac:dyDescent="0.25">
      <c r="L125" s="668"/>
    </row>
    <row r="126" spans="12:12" x14ac:dyDescent="0.25">
      <c r="L126" s="668"/>
    </row>
    <row r="127" spans="12:12" x14ac:dyDescent="0.25">
      <c r="L127" s="668"/>
    </row>
    <row r="128" spans="12:12" x14ac:dyDescent="0.25">
      <c r="L128" s="668"/>
    </row>
    <row r="129" spans="12:12" x14ac:dyDescent="0.25">
      <c r="L129" s="668"/>
    </row>
    <row r="130" spans="12:12" x14ac:dyDescent="0.25">
      <c r="L130" s="668"/>
    </row>
    <row r="131" spans="12:12" x14ac:dyDescent="0.25">
      <c r="L131" s="668"/>
    </row>
    <row r="132" spans="12:12" x14ac:dyDescent="0.25">
      <c r="L132" s="668"/>
    </row>
    <row r="133" spans="12:12" x14ac:dyDescent="0.25">
      <c r="L133" s="668"/>
    </row>
    <row r="134" spans="12:12" x14ac:dyDescent="0.25">
      <c r="L134" s="668"/>
    </row>
    <row r="135" spans="12:12" x14ac:dyDescent="0.25">
      <c r="L135" s="668"/>
    </row>
    <row r="136" spans="12:12" x14ac:dyDescent="0.25">
      <c r="L136" s="668"/>
    </row>
    <row r="137" spans="12:12" x14ac:dyDescent="0.25">
      <c r="L137" s="668"/>
    </row>
    <row r="138" spans="12:12" x14ac:dyDescent="0.25">
      <c r="L138" s="668"/>
    </row>
    <row r="139" spans="12:12" x14ac:dyDescent="0.25">
      <c r="L139" s="668"/>
    </row>
    <row r="140" spans="12:12" x14ac:dyDescent="0.25">
      <c r="L140" s="668"/>
    </row>
    <row r="141" spans="12:12" x14ac:dyDescent="0.25">
      <c r="L141" s="668"/>
    </row>
    <row r="142" spans="12:12" x14ac:dyDescent="0.25">
      <c r="L142" s="668"/>
    </row>
    <row r="143" spans="12:12" x14ac:dyDescent="0.25">
      <c r="L143" s="668"/>
    </row>
    <row r="144" spans="12:12" x14ac:dyDescent="0.25">
      <c r="L144" s="668"/>
    </row>
    <row r="145" spans="12:12" x14ac:dyDescent="0.25">
      <c r="L145" s="668"/>
    </row>
    <row r="146" spans="12:12" x14ac:dyDescent="0.25">
      <c r="L146" s="668"/>
    </row>
    <row r="147" spans="12:12" x14ac:dyDescent="0.25">
      <c r="L147" s="668"/>
    </row>
    <row r="148" spans="12:12" x14ac:dyDescent="0.25">
      <c r="L148" s="668"/>
    </row>
    <row r="149" spans="12:12" x14ac:dyDescent="0.25">
      <c r="L149" s="668"/>
    </row>
    <row r="150" spans="12:12" x14ac:dyDescent="0.25">
      <c r="L150" s="668"/>
    </row>
    <row r="151" spans="12:12" x14ac:dyDescent="0.25">
      <c r="L151" s="668"/>
    </row>
    <row r="152" spans="12:12" x14ac:dyDescent="0.25">
      <c r="L152" s="668"/>
    </row>
    <row r="153" spans="12:12" x14ac:dyDescent="0.25">
      <c r="L153" s="668"/>
    </row>
    <row r="154" spans="12:12" x14ac:dyDescent="0.25">
      <c r="L154" s="668"/>
    </row>
    <row r="155" spans="12:12" x14ac:dyDescent="0.25">
      <c r="L155" s="668"/>
    </row>
    <row r="156" spans="12:12" x14ac:dyDescent="0.25">
      <c r="L156" s="668"/>
    </row>
    <row r="157" spans="12:12" x14ac:dyDescent="0.25">
      <c r="L157" s="668"/>
    </row>
    <row r="158" spans="12:12" x14ac:dyDescent="0.25">
      <c r="L158" s="668"/>
    </row>
    <row r="159" spans="12:12" x14ac:dyDescent="0.25">
      <c r="L159" s="668"/>
    </row>
    <row r="160" spans="12:12" x14ac:dyDescent="0.25">
      <c r="L160" s="668"/>
    </row>
    <row r="161" spans="12:12" x14ac:dyDescent="0.25">
      <c r="L161" s="668"/>
    </row>
    <row r="162" spans="12:12" x14ac:dyDescent="0.25">
      <c r="L162" s="668"/>
    </row>
    <row r="163" spans="12:12" x14ac:dyDescent="0.25">
      <c r="L163" s="668"/>
    </row>
    <row r="164" spans="12:12" x14ac:dyDescent="0.25">
      <c r="L164" s="668"/>
    </row>
    <row r="165" spans="12:12" x14ac:dyDescent="0.25">
      <c r="L165" s="668"/>
    </row>
    <row r="166" spans="12:12" x14ac:dyDescent="0.25">
      <c r="L166" s="668"/>
    </row>
    <row r="167" spans="12:12" x14ac:dyDescent="0.25">
      <c r="L167" s="668"/>
    </row>
    <row r="168" spans="12:12" x14ac:dyDescent="0.25">
      <c r="L168" s="668"/>
    </row>
    <row r="169" spans="12:12" x14ac:dyDescent="0.25">
      <c r="L169" s="668"/>
    </row>
    <row r="170" spans="12:12" x14ac:dyDescent="0.25">
      <c r="L170" s="668"/>
    </row>
    <row r="171" spans="12:12" x14ac:dyDescent="0.25">
      <c r="L171" s="668"/>
    </row>
    <row r="172" spans="12:12" x14ac:dyDescent="0.25">
      <c r="L172" s="668"/>
    </row>
  </sheetData>
  <sheetProtection algorithmName="SHA-512" hashValue="9REzi1Hpj75CTibuAbkDxT4iM730NfE3O6QYtqQO+kn9dobcYBDSN/6ZbnMPe4Pz38yS2jDPqGvXed4U1MtbNg==" saltValue="mEbYQ6RoKbjPTMgw2DzyJw==" spinCount="100000" sheet="1" objects="1" scenarios="1"/>
  <mergeCells count="8">
    <mergeCell ref="B35:H35"/>
    <mergeCell ref="F3:H3"/>
    <mergeCell ref="F6:H6"/>
    <mergeCell ref="B7:H7"/>
    <mergeCell ref="F31:H31"/>
    <mergeCell ref="B34:C34"/>
    <mergeCell ref="F34:H34"/>
    <mergeCell ref="C28:G28"/>
  </mergeCells>
  <conditionalFormatting sqref="H14">
    <cfRule type="cellIs" dxfId="5" priority="5" stopIfTrue="1" operator="lessThan">
      <formula>0.005</formula>
    </cfRule>
  </conditionalFormatting>
  <conditionalFormatting sqref="H41:H42 H44:H46 H48">
    <cfRule type="cellIs" dxfId="4" priority="6" stopIfTrue="1" operator="lessThan">
      <formula>0.005</formula>
    </cfRule>
  </conditionalFormatting>
  <conditionalFormatting sqref="H51">
    <cfRule type="cellIs" dxfId="3" priority="4" stopIfTrue="1" operator="lessThan">
      <formula>0.005</formula>
    </cfRule>
  </conditionalFormatting>
  <conditionalFormatting sqref="H53">
    <cfRule type="cellIs" dxfId="2" priority="3" stopIfTrue="1" operator="lessThan">
      <formula>0.005</formula>
    </cfRule>
  </conditionalFormatting>
  <conditionalFormatting sqref="H55">
    <cfRule type="cellIs" dxfId="1" priority="2" stopIfTrue="1" operator="lessThan">
      <formula>0.005</formula>
    </cfRule>
  </conditionalFormatting>
  <conditionalFormatting sqref="H57">
    <cfRule type="cellIs" dxfId="0" priority="1" stopIfTrue="1" operator="lessThan">
      <formula>0.005</formula>
    </cfRule>
  </conditionalFormatting>
  <pageMargins left="0.43307086614173229" right="0.31496062992125984" top="0.43307086614173229" bottom="0.62992125984251968" header="0.35433070866141736" footer="0.31496062992125984"/>
  <pageSetup paperSize="9" scale="80" firstPageNumber="31" orientation="portrait" r:id="rId1"/>
  <headerFooter alignWithMargins="0">
    <oddHeader xml:space="preserve">&amp;R&amp;"Arial,Bold Italic"
</oddHeader>
    <oddFooter>&amp;L&amp;"Arial,Bold"&amp;8_______________________________________________________________________________________________________________________
ZNT 4198/17T Standard Quotation Document Ver. 2019-09-02&amp;C&amp;"Arial,Bold"&amp;9C&amp;P</oddFooter>
  </headerFooter>
  <rowBreaks count="1" manualBreakCount="1">
    <brk id="29" max="8"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AAB34-74FA-4D70-99B3-07D9768795C3}">
  <sheetPr codeName="Sheet20">
    <tabColor theme="3" tint="0.59999389629810485"/>
  </sheetPr>
  <dimension ref="B1:M15"/>
  <sheetViews>
    <sheetView showGridLines="0" view="pageBreakPreview" zoomScaleNormal="100" zoomScaleSheetLayoutView="100" zoomScalePageLayoutView="150" workbookViewId="0">
      <selection activeCell="I12" sqref="I12"/>
    </sheetView>
  </sheetViews>
  <sheetFormatPr defaultColWidth="8.81640625" defaultRowHeight="12.5" x14ac:dyDescent="0.25"/>
  <cols>
    <col min="1" max="1" width="2" style="332" customWidth="1"/>
    <col min="2" max="2" width="8.453125" style="295" customWidth="1"/>
    <col min="3" max="3" width="59" style="351" customWidth="1"/>
    <col min="4" max="4" width="14" style="351" customWidth="1"/>
    <col min="5" max="5" width="27.54296875" style="41" customWidth="1"/>
    <col min="6" max="6" width="1.453125" style="332" customWidth="1"/>
    <col min="7" max="7" width="4.1796875" style="332" customWidth="1"/>
    <col min="8" max="8" width="9.6328125" style="332" customWidth="1"/>
    <col min="9" max="9" width="11.1796875" style="333" customWidth="1"/>
    <col min="10" max="10" width="11.54296875" style="332" bestFit="1" customWidth="1"/>
    <col min="11" max="11" width="8.81640625" style="332"/>
    <col min="12" max="12" width="15.453125" style="332" customWidth="1"/>
    <col min="13" max="13" width="12.54296875" style="332" customWidth="1"/>
    <col min="14" max="14" width="9.1796875" style="332" customWidth="1"/>
    <col min="15" max="16384" width="8.81640625" style="332"/>
  </cols>
  <sheetData>
    <row r="1" spans="2:13" s="327" customFormat="1" ht="18" customHeight="1" x14ac:dyDescent="0.25">
      <c r="B1" s="325" t="str">
        <f>_Client1</f>
        <v>Province of KwaZulu-Natal</v>
      </c>
      <c r="C1" s="326"/>
      <c r="D1" s="567" t="s">
        <v>286</v>
      </c>
      <c r="E1" s="567"/>
      <c r="F1" s="281"/>
      <c r="H1" s="293"/>
      <c r="I1" s="328"/>
      <c r="M1" s="293"/>
    </row>
    <row r="2" spans="2:13" s="327" customFormat="1" ht="16.5" customHeight="1" x14ac:dyDescent="0.25">
      <c r="B2" s="329" t="str">
        <f>_Client2</f>
        <v>Department of Transport</v>
      </c>
      <c r="C2" s="326"/>
      <c r="D2" s="326"/>
      <c r="E2" s="293"/>
      <c r="F2" s="293"/>
      <c r="G2" s="293"/>
      <c r="H2" s="293"/>
      <c r="I2" s="328"/>
      <c r="K2" s="299"/>
      <c r="L2" s="299"/>
      <c r="M2" s="293"/>
    </row>
    <row r="3" spans="2:13" s="327" customFormat="1" ht="13.5" customHeight="1" x14ac:dyDescent="0.25">
      <c r="B3" s="330"/>
      <c r="C3" s="326"/>
      <c r="D3" s="326"/>
      <c r="E3" s="293"/>
      <c r="F3" s="293"/>
      <c r="G3" s="293"/>
      <c r="H3" s="293"/>
      <c r="I3" s="328"/>
      <c r="K3" s="299"/>
      <c r="L3" s="299"/>
      <c r="M3" s="293"/>
    </row>
    <row r="4" spans="2:13" s="327" customFormat="1" ht="13.5" customHeight="1" x14ac:dyDescent="0.25">
      <c r="B4" s="330"/>
      <c r="C4" s="326"/>
      <c r="D4" s="326"/>
      <c r="E4" s="293"/>
      <c r="F4" s="293"/>
      <c r="G4" s="293"/>
      <c r="H4" s="293"/>
      <c r="I4" s="328"/>
      <c r="K4" s="299"/>
      <c r="L4" s="299"/>
      <c r="M4" s="293"/>
    </row>
    <row r="5" spans="2:13" ht="12.75" customHeight="1" x14ac:dyDescent="0.25">
      <c r="B5" s="568" t="s">
        <v>373</v>
      </c>
      <c r="C5" s="569"/>
      <c r="D5" s="569"/>
      <c r="E5" s="569"/>
    </row>
    <row r="6" spans="2:13" ht="12.75" customHeight="1" x14ac:dyDescent="0.25">
      <c r="B6" s="334"/>
      <c r="C6" s="335"/>
      <c r="D6" s="335"/>
      <c r="E6" s="335"/>
    </row>
    <row r="7" spans="2:13" ht="12.75" customHeight="1" x14ac:dyDescent="0.25">
      <c r="B7" s="570" t="s">
        <v>33</v>
      </c>
      <c r="C7" s="570"/>
      <c r="D7" s="570"/>
      <c r="E7" s="570"/>
    </row>
    <row r="8" spans="2:13" ht="12.75" customHeight="1" x14ac:dyDescent="0.25">
      <c r="B8" s="336"/>
      <c r="C8" s="336"/>
      <c r="D8" s="336"/>
      <c r="E8" s="336"/>
    </row>
    <row r="9" spans="2:13" ht="27.9" customHeight="1" x14ac:dyDescent="0.25">
      <c r="B9" s="583" t="s">
        <v>287</v>
      </c>
      <c r="C9" s="583"/>
      <c r="D9" s="583"/>
      <c r="E9" s="583"/>
    </row>
    <row r="10" spans="2:13" ht="5.25" customHeight="1" thickBot="1" x14ac:dyDescent="0.3">
      <c r="B10" s="571"/>
      <c r="C10" s="571"/>
      <c r="D10" s="571"/>
      <c r="E10" s="571"/>
    </row>
    <row r="11" spans="2:13" s="331" customFormat="1" ht="25" customHeight="1" thickBot="1" x14ac:dyDescent="0.3">
      <c r="B11" s="337" t="s">
        <v>17</v>
      </c>
      <c r="C11" s="338" t="s">
        <v>1</v>
      </c>
      <c r="D11" s="339" t="s">
        <v>48</v>
      </c>
      <c r="E11" s="123" t="s">
        <v>5</v>
      </c>
      <c r="I11" s="340"/>
    </row>
    <row r="12" spans="2:13" ht="21" customHeight="1" x14ac:dyDescent="0.25">
      <c r="B12" s="341" t="str">
        <f>'[1]Sch E'!B11</f>
        <v>F1000</v>
      </c>
      <c r="C12" s="342" t="s">
        <v>349</v>
      </c>
      <c r="D12" s="343" t="s">
        <v>399</v>
      </c>
      <c r="E12" s="442">
        <f>'Sch F'!H87</f>
        <v>49600740.806000002</v>
      </c>
      <c r="H12" s="331"/>
      <c r="I12" s="344"/>
    </row>
    <row r="13" spans="2:13" ht="9" customHeight="1" thickBot="1" x14ac:dyDescent="0.3">
      <c r="B13" s="345"/>
      <c r="C13" s="346"/>
      <c r="D13" s="347"/>
      <c r="E13" s="443"/>
      <c r="H13" s="331"/>
      <c r="I13" s="344"/>
    </row>
    <row r="14" spans="2:13" ht="23.5" customHeight="1" thickBot="1" x14ac:dyDescent="0.3">
      <c r="B14" s="348" t="s">
        <v>400</v>
      </c>
      <c r="C14" s="349"/>
      <c r="D14" s="350"/>
      <c r="E14" s="444">
        <f>SUM(E12:E13)</f>
        <v>49600740.806000002</v>
      </c>
    </row>
    <row r="15" spans="2:13" x14ac:dyDescent="0.25">
      <c r="E15" s="39"/>
    </row>
  </sheetData>
  <sheetProtection algorithmName="SHA-512" hashValue="yvFiDDAgkaTIdnRRm3lzx69T4MwnSS5rFmwHUK08yocSJaChX3+YqxSTJs4AYSU/1+pKOULMSC/sv26t5GLn9w==" saltValue="ck9oUOp4vYqnyDQInRT1DQ==" spinCount="100000" sheet="1" objects="1" scenarios="1"/>
  <mergeCells count="5">
    <mergeCell ref="D1:E1"/>
    <mergeCell ref="B5:E5"/>
    <mergeCell ref="B7:E7"/>
    <mergeCell ref="B9:E9"/>
    <mergeCell ref="B10:E10"/>
  </mergeCells>
  <pageMargins left="0.43307086614173229" right="0.31496062992125984" top="0.43307086614173229" bottom="0.62992125984251968" header="0.35433070866141736" footer="0.31496062992125984"/>
  <pageSetup paperSize="9" scale="83" firstPageNumber="31" orientation="portrait" r:id="rId1"/>
  <headerFooter alignWithMargins="0">
    <oddHeader xml:space="preserve">&amp;R&amp;"Arial,Bold Italic"
</oddHeader>
    <oddFooter>&amp;L&amp;"Arial,Bold"&amp;8_______________________________________________________________________________________________________________________
ZNT 4198/17T Standard Quotation Document Ver. 2019-09-02&amp;C&amp;"Arial,Bold"&amp;9C&amp;P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D5B80-6224-4923-B1C2-74DA29CC7397}">
  <sheetPr codeName="Sheet21">
    <tabColor rgb="FF92D050"/>
  </sheetPr>
  <dimension ref="A1:N163"/>
  <sheetViews>
    <sheetView showGridLines="0" view="pageBreakPreview" zoomScaleSheetLayoutView="100" workbookViewId="0">
      <pane xSplit="5" ySplit="2" topLeftCell="F3" activePane="bottomRight" state="frozen"/>
      <selection activeCell="B38" sqref="B38:H50"/>
      <selection pane="topRight" activeCell="B38" sqref="B38:H50"/>
      <selection pane="bottomLeft" activeCell="B38" sqref="B38:H50"/>
      <selection pane="bottomRight" activeCell="G43" activeCellId="9" sqref="G16 G18 G23 G25 G30 G32 G34 G39 G41 G43"/>
    </sheetView>
  </sheetViews>
  <sheetFormatPr defaultColWidth="8.81640625" defaultRowHeight="11.5" x14ac:dyDescent="0.25"/>
  <cols>
    <col min="1" max="1" width="1.1796875" style="266" customWidth="1"/>
    <col min="2" max="2" width="7.453125" style="275" customWidth="1"/>
    <col min="3" max="3" width="41.1796875" style="276" customWidth="1"/>
    <col min="4" max="4" width="9" style="277" customWidth="1"/>
    <col min="5" max="5" width="4.453125" style="277" customWidth="1"/>
    <col min="6" max="6" width="13.6328125" style="277" customWidth="1"/>
    <col min="7" max="7" width="13.54296875" style="266" customWidth="1"/>
    <col min="8" max="8" width="15.1796875" style="324" customWidth="1"/>
    <col min="9" max="9" width="1.1796875" style="266" customWidth="1"/>
    <col min="10" max="10" width="13.54296875" style="667" customWidth="1"/>
    <col min="11" max="12" width="14.1796875" style="667" customWidth="1"/>
    <col min="13" max="13" width="14.1796875" style="669" customWidth="1"/>
    <col min="14" max="14" width="8.81640625" style="688"/>
    <col min="15" max="16384" width="8.81640625" style="266"/>
  </cols>
  <sheetData>
    <row r="1" spans="1:14" x14ac:dyDescent="0.25">
      <c r="B1" s="267"/>
      <c r="C1" s="268" t="s">
        <v>34</v>
      </c>
      <c r="D1" s="269"/>
      <c r="E1" s="269"/>
      <c r="F1" s="269"/>
      <c r="G1" s="272"/>
      <c r="H1" s="271">
        <f>MAX(H2:H192)</f>
        <v>0</v>
      </c>
      <c r="I1" s="314"/>
    </row>
    <row r="2" spans="1:14" x14ac:dyDescent="0.25">
      <c r="A2" s="272"/>
      <c r="B2" s="463"/>
      <c r="C2" s="464"/>
      <c r="D2" s="464"/>
      <c r="E2" s="464"/>
      <c r="F2" s="464"/>
      <c r="G2" s="464"/>
      <c r="H2" s="464"/>
      <c r="I2" s="270"/>
      <c r="J2" s="671"/>
      <c r="K2" s="671"/>
      <c r="L2" s="671"/>
      <c r="M2" s="671"/>
    </row>
    <row r="3" spans="1:14" s="272" customFormat="1" x14ac:dyDescent="0.25">
      <c r="B3" s="273" t="str">
        <f>_Client1</f>
        <v>Province of KwaZulu-Natal</v>
      </c>
      <c r="C3" s="268"/>
      <c r="D3" s="269"/>
      <c r="F3" s="555" t="s">
        <v>286</v>
      </c>
      <c r="G3" s="555"/>
      <c r="H3" s="555"/>
      <c r="J3" s="667"/>
      <c r="K3" s="667"/>
      <c r="L3" s="667"/>
      <c r="M3" s="669"/>
      <c r="N3" s="689"/>
    </row>
    <row r="4" spans="1:14" s="272" customFormat="1" x14ac:dyDescent="0.25">
      <c r="B4" s="274" t="str">
        <f>_Client2</f>
        <v>Department of Transport</v>
      </c>
      <c r="C4" s="268"/>
      <c r="D4" s="269"/>
      <c r="E4" s="269"/>
      <c r="F4" s="269"/>
      <c r="G4" s="269"/>
      <c r="H4" s="269"/>
      <c r="J4" s="667"/>
      <c r="K4" s="667"/>
      <c r="L4" s="667"/>
      <c r="M4" s="669"/>
      <c r="N4" s="689"/>
    </row>
    <row r="6" spans="1:14" s="272" customFormat="1" x14ac:dyDescent="0.25">
      <c r="B6" s="278" t="s">
        <v>298</v>
      </c>
      <c r="C6" s="279"/>
      <c r="D6" s="280"/>
      <c r="E6" s="280"/>
      <c r="F6" s="556" t="s">
        <v>262</v>
      </c>
      <c r="G6" s="556"/>
      <c r="H6" s="557"/>
      <c r="J6" s="674"/>
      <c r="K6" s="674"/>
      <c r="L6" s="674"/>
      <c r="M6" s="676"/>
      <c r="N6" s="669"/>
    </row>
    <row r="7" spans="1:14" ht="23.15" customHeight="1" x14ac:dyDescent="0.25">
      <c r="B7" s="558" t="s">
        <v>287</v>
      </c>
      <c r="C7" s="559"/>
      <c r="D7" s="559"/>
      <c r="E7" s="559"/>
      <c r="F7" s="559"/>
      <c r="G7" s="559"/>
      <c r="H7" s="560"/>
      <c r="J7" s="678"/>
      <c r="K7" s="678"/>
      <c r="L7" s="678"/>
      <c r="M7" s="690"/>
    </row>
    <row r="8" spans="1:14" ht="8.15" customHeight="1" x14ac:dyDescent="0.25">
      <c r="B8" s="282"/>
      <c r="C8" s="315"/>
      <c r="D8" s="315"/>
      <c r="E8" s="315"/>
      <c r="F8" s="315"/>
      <c r="G8" s="315"/>
      <c r="H8" s="316"/>
      <c r="J8" s="678"/>
      <c r="K8" s="678"/>
      <c r="L8" s="678"/>
      <c r="M8" s="690"/>
    </row>
    <row r="9" spans="1:14" s="283" customFormat="1" ht="20.149999999999999" customHeight="1" x14ac:dyDescent="0.25">
      <c r="B9" s="284" t="s">
        <v>0</v>
      </c>
      <c r="C9" s="285" t="s">
        <v>1</v>
      </c>
      <c r="D9" s="285" t="s">
        <v>2</v>
      </c>
      <c r="E9" s="285" t="s">
        <v>24</v>
      </c>
      <c r="F9" s="285" t="s">
        <v>3</v>
      </c>
      <c r="G9" s="285" t="s">
        <v>4</v>
      </c>
      <c r="H9" s="317" t="s">
        <v>5</v>
      </c>
      <c r="J9" s="671"/>
      <c r="K9" s="671"/>
      <c r="L9" s="671"/>
      <c r="M9" s="686"/>
      <c r="N9" s="691"/>
    </row>
    <row r="10" spans="1:14" x14ac:dyDescent="0.25">
      <c r="B10" s="318"/>
      <c r="C10" s="288"/>
      <c r="D10" s="289"/>
      <c r="E10" s="289"/>
      <c r="F10" s="289"/>
      <c r="G10" s="319"/>
      <c r="H10" s="320" t="str">
        <f>IF(D10="","",F10*G10)</f>
        <v/>
      </c>
      <c r="J10" s="609"/>
      <c r="K10" s="610"/>
      <c r="L10" s="611"/>
      <c r="M10" s="196"/>
    </row>
    <row r="11" spans="1:14" ht="23" x14ac:dyDescent="0.25">
      <c r="B11" s="321" t="s">
        <v>35</v>
      </c>
      <c r="C11" s="290" t="s">
        <v>299</v>
      </c>
      <c r="D11" s="289"/>
      <c r="E11" s="289"/>
      <c r="F11" s="289"/>
      <c r="G11" s="319"/>
      <c r="H11" s="320"/>
      <c r="J11" s="609"/>
      <c r="K11" s="610"/>
      <c r="L11" s="611"/>
      <c r="M11" s="196"/>
    </row>
    <row r="12" spans="1:14" x14ac:dyDescent="0.25">
      <c r="B12" s="318"/>
      <c r="C12" s="322"/>
      <c r="D12" s="289"/>
      <c r="E12" s="289"/>
      <c r="F12" s="289"/>
      <c r="G12" s="319"/>
      <c r="H12" s="320"/>
      <c r="J12" s="609"/>
      <c r="K12" s="610"/>
      <c r="L12" s="611"/>
      <c r="M12" s="196"/>
    </row>
    <row r="13" spans="1:14" x14ac:dyDescent="0.25">
      <c r="B13" s="287" t="s">
        <v>300</v>
      </c>
      <c r="C13" s="477" t="s">
        <v>379</v>
      </c>
      <c r="D13" s="478"/>
      <c r="E13" s="305"/>
      <c r="F13" s="478"/>
      <c r="G13" s="48"/>
      <c r="H13" s="36"/>
      <c r="J13" s="609"/>
      <c r="K13" s="610"/>
      <c r="L13" s="611"/>
      <c r="M13" s="196"/>
    </row>
    <row r="14" spans="1:14" x14ac:dyDescent="0.25">
      <c r="B14" s="287"/>
      <c r="C14" s="477" t="s">
        <v>301</v>
      </c>
      <c r="D14" s="478"/>
      <c r="E14" s="305"/>
      <c r="F14" s="478"/>
      <c r="G14" s="48"/>
      <c r="H14" s="36"/>
      <c r="J14" s="609"/>
      <c r="K14" s="610"/>
      <c r="L14" s="611"/>
      <c r="M14" s="196"/>
    </row>
    <row r="15" spans="1:14" x14ac:dyDescent="0.25">
      <c r="B15" s="287"/>
      <c r="C15" s="297"/>
      <c r="D15" s="298"/>
      <c r="E15" s="289"/>
      <c r="F15" s="298"/>
      <c r="G15" s="436"/>
      <c r="H15" s="437"/>
      <c r="J15" s="609"/>
      <c r="K15" s="610"/>
      <c r="L15" s="611"/>
      <c r="M15" s="196"/>
    </row>
    <row r="16" spans="1:14" x14ac:dyDescent="0.25">
      <c r="B16" s="287"/>
      <c r="C16" s="297" t="s">
        <v>302</v>
      </c>
      <c r="D16" s="298" t="s">
        <v>303</v>
      </c>
      <c r="E16" s="289"/>
      <c r="F16" s="298">
        <v>3</v>
      </c>
      <c r="G16" s="591">
        <v>0</v>
      </c>
      <c r="H16" s="599">
        <f>F16*G16</f>
        <v>0</v>
      </c>
      <c r="J16" s="609"/>
      <c r="K16" s="610"/>
      <c r="L16" s="611"/>
      <c r="M16" s="196"/>
    </row>
    <row r="17" spans="2:13" x14ac:dyDescent="0.25">
      <c r="B17" s="287"/>
      <c r="C17" s="297"/>
      <c r="D17" s="298"/>
      <c r="E17" s="289"/>
      <c r="F17" s="298"/>
      <c r="G17" s="436"/>
      <c r="H17" s="437"/>
      <c r="J17" s="609"/>
      <c r="K17" s="610"/>
      <c r="L17" s="611"/>
      <c r="M17" s="196"/>
    </row>
    <row r="18" spans="2:13" x14ac:dyDescent="0.25">
      <c r="B18" s="287"/>
      <c r="C18" s="297" t="s">
        <v>304</v>
      </c>
      <c r="D18" s="298" t="s">
        <v>303</v>
      </c>
      <c r="E18" s="289"/>
      <c r="F18" s="298">
        <v>3</v>
      </c>
      <c r="G18" s="591">
        <v>0</v>
      </c>
      <c r="H18" s="599">
        <f>F18*G18</f>
        <v>0</v>
      </c>
      <c r="J18" s="609"/>
      <c r="K18" s="610"/>
      <c r="L18" s="611"/>
      <c r="M18" s="196"/>
    </row>
    <row r="19" spans="2:13" x14ac:dyDescent="0.25">
      <c r="B19" s="287"/>
      <c r="C19" s="297"/>
      <c r="D19" s="298"/>
      <c r="E19" s="289"/>
      <c r="F19" s="298"/>
      <c r="G19" s="436"/>
      <c r="H19" s="437"/>
      <c r="J19" s="609"/>
      <c r="K19" s="610"/>
      <c r="L19" s="611"/>
      <c r="M19" s="196"/>
    </row>
    <row r="20" spans="2:13" x14ac:dyDescent="0.25">
      <c r="B20" s="287"/>
      <c r="C20" s="297" t="s">
        <v>380</v>
      </c>
      <c r="D20" s="298"/>
      <c r="E20" s="289"/>
      <c r="F20" s="298"/>
      <c r="G20" s="436"/>
      <c r="H20" s="437"/>
      <c r="J20" s="609"/>
      <c r="K20" s="610"/>
      <c r="L20" s="611"/>
      <c r="M20" s="196"/>
    </row>
    <row r="21" spans="2:13" x14ac:dyDescent="0.25">
      <c r="B21" s="287"/>
      <c r="C21" s="297" t="s">
        <v>305</v>
      </c>
      <c r="D21" s="298"/>
      <c r="E21" s="289"/>
      <c r="F21" s="298"/>
      <c r="G21" s="436"/>
      <c r="H21" s="437"/>
      <c r="J21" s="609"/>
      <c r="K21" s="610"/>
      <c r="L21" s="611"/>
      <c r="M21" s="196"/>
    </row>
    <row r="22" spans="2:13" x14ac:dyDescent="0.25">
      <c r="B22" s="287"/>
      <c r="C22" s="297"/>
      <c r="D22" s="298"/>
      <c r="E22" s="289"/>
      <c r="F22" s="298"/>
      <c r="G22" s="436"/>
      <c r="H22" s="437"/>
      <c r="J22" s="609"/>
      <c r="K22" s="610"/>
      <c r="L22" s="611"/>
      <c r="M22" s="196"/>
    </row>
    <row r="23" spans="2:13" x14ac:dyDescent="0.25">
      <c r="B23" s="287"/>
      <c r="C23" s="297" t="s">
        <v>302</v>
      </c>
      <c r="D23" s="298" t="s">
        <v>303</v>
      </c>
      <c r="E23" s="289"/>
      <c r="F23" s="298">
        <v>3</v>
      </c>
      <c r="G23" s="591">
        <v>0</v>
      </c>
      <c r="H23" s="599">
        <f>F23*G23</f>
        <v>0</v>
      </c>
      <c r="J23" s="609"/>
      <c r="K23" s="610"/>
      <c r="L23" s="611"/>
      <c r="M23" s="196"/>
    </row>
    <row r="24" spans="2:13" x14ac:dyDescent="0.25">
      <c r="B24" s="287"/>
      <c r="C24" s="297"/>
      <c r="D24" s="298"/>
      <c r="E24" s="289"/>
      <c r="F24" s="298"/>
      <c r="G24" s="436"/>
      <c r="H24" s="437"/>
      <c r="J24" s="609"/>
      <c r="K24" s="610"/>
      <c r="L24" s="611"/>
      <c r="M24" s="196"/>
    </row>
    <row r="25" spans="2:13" x14ac:dyDescent="0.25">
      <c r="B25" s="287"/>
      <c r="C25" s="297" t="s">
        <v>304</v>
      </c>
      <c r="D25" s="298" t="s">
        <v>303</v>
      </c>
      <c r="E25" s="289"/>
      <c r="F25" s="298">
        <v>3</v>
      </c>
      <c r="G25" s="591">
        <v>0</v>
      </c>
      <c r="H25" s="599">
        <f>F25*G25</f>
        <v>0</v>
      </c>
      <c r="J25" s="609"/>
      <c r="K25" s="610"/>
      <c r="L25" s="611"/>
      <c r="M25" s="196"/>
    </row>
    <row r="26" spans="2:13" x14ac:dyDescent="0.25">
      <c r="B26" s="287"/>
      <c r="C26" s="297"/>
      <c r="D26" s="298"/>
      <c r="E26" s="289"/>
      <c r="F26" s="298"/>
      <c r="G26" s="436"/>
      <c r="H26" s="437"/>
      <c r="J26" s="609"/>
      <c r="K26" s="610"/>
      <c r="L26" s="611"/>
      <c r="M26" s="196"/>
    </row>
    <row r="27" spans="2:13" x14ac:dyDescent="0.25">
      <c r="B27" s="287"/>
      <c r="C27" s="297" t="s">
        <v>381</v>
      </c>
      <c r="D27" s="298"/>
      <c r="E27" s="289"/>
      <c r="F27" s="298"/>
      <c r="G27" s="436"/>
      <c r="H27" s="437"/>
      <c r="J27" s="609"/>
      <c r="K27" s="610"/>
      <c r="L27" s="611"/>
      <c r="M27" s="196"/>
    </row>
    <row r="28" spans="2:13" x14ac:dyDescent="0.25">
      <c r="B28" s="287"/>
      <c r="C28" s="297" t="s">
        <v>306</v>
      </c>
      <c r="D28" s="298"/>
      <c r="E28" s="289"/>
      <c r="F28" s="298"/>
      <c r="G28" s="436"/>
      <c r="H28" s="437"/>
      <c r="J28" s="609"/>
      <c r="K28" s="610"/>
      <c r="L28" s="611"/>
      <c r="M28" s="196"/>
    </row>
    <row r="29" spans="2:13" x14ac:dyDescent="0.25">
      <c r="B29" s="287"/>
      <c r="C29" s="297"/>
      <c r="D29" s="298"/>
      <c r="E29" s="289"/>
      <c r="F29" s="298"/>
      <c r="G29" s="436"/>
      <c r="H29" s="437"/>
      <c r="J29" s="609"/>
      <c r="K29" s="610"/>
      <c r="L29" s="611"/>
      <c r="M29" s="196"/>
    </row>
    <row r="30" spans="2:13" x14ac:dyDescent="0.25">
      <c r="B30" s="287"/>
      <c r="C30" s="297" t="s">
        <v>302</v>
      </c>
      <c r="D30" s="298" t="s">
        <v>303</v>
      </c>
      <c r="E30" s="289"/>
      <c r="F30" s="298">
        <v>3</v>
      </c>
      <c r="G30" s="591">
        <v>0</v>
      </c>
      <c r="H30" s="599">
        <f>F30*G30</f>
        <v>0</v>
      </c>
      <c r="J30" s="609"/>
      <c r="K30" s="610"/>
      <c r="L30" s="611"/>
      <c r="M30" s="196"/>
    </row>
    <row r="31" spans="2:13" x14ac:dyDescent="0.25">
      <c r="B31" s="287"/>
      <c r="C31" s="297"/>
      <c r="D31" s="298"/>
      <c r="E31" s="289"/>
      <c r="F31" s="298"/>
      <c r="G31" s="436"/>
      <c r="H31" s="437"/>
      <c r="J31" s="609"/>
      <c r="K31" s="610"/>
      <c r="L31" s="611"/>
      <c r="M31" s="196"/>
    </row>
    <row r="32" spans="2:13" x14ac:dyDescent="0.25">
      <c r="B32" s="287"/>
      <c r="C32" s="297" t="s">
        <v>307</v>
      </c>
      <c r="D32" s="298" t="s">
        <v>303</v>
      </c>
      <c r="E32" s="289"/>
      <c r="F32" s="298">
        <v>3</v>
      </c>
      <c r="G32" s="591">
        <v>0</v>
      </c>
      <c r="H32" s="599">
        <f>F32*G32</f>
        <v>0</v>
      </c>
      <c r="J32" s="609"/>
      <c r="K32" s="610"/>
      <c r="L32" s="611"/>
      <c r="M32" s="196"/>
    </row>
    <row r="33" spans="2:13" x14ac:dyDescent="0.25">
      <c r="B33" s="287"/>
      <c r="C33" s="297"/>
      <c r="D33" s="298"/>
      <c r="E33" s="289"/>
      <c r="F33" s="298"/>
      <c r="G33" s="436"/>
      <c r="H33" s="437"/>
      <c r="J33" s="609"/>
      <c r="K33" s="610"/>
      <c r="L33" s="611"/>
      <c r="M33" s="196"/>
    </row>
    <row r="34" spans="2:13" x14ac:dyDescent="0.25">
      <c r="B34" s="287"/>
      <c r="C34" s="297" t="s">
        <v>308</v>
      </c>
      <c r="D34" s="298" t="s">
        <v>303</v>
      </c>
      <c r="E34" s="289"/>
      <c r="F34" s="298">
        <v>3</v>
      </c>
      <c r="G34" s="591">
        <v>0</v>
      </c>
      <c r="H34" s="599">
        <f>F34*G34</f>
        <v>0</v>
      </c>
      <c r="J34" s="609"/>
      <c r="K34" s="610"/>
      <c r="L34" s="611"/>
      <c r="M34" s="196"/>
    </row>
    <row r="35" spans="2:13" x14ac:dyDescent="0.25">
      <c r="B35" s="287"/>
      <c r="C35" s="297"/>
      <c r="D35" s="298"/>
      <c r="E35" s="289"/>
      <c r="F35" s="298"/>
      <c r="G35" s="436"/>
      <c r="H35" s="437"/>
      <c r="J35" s="609"/>
      <c r="K35" s="610"/>
      <c r="L35" s="611"/>
      <c r="M35" s="196"/>
    </row>
    <row r="36" spans="2:13" x14ac:dyDescent="0.25">
      <c r="B36" s="287"/>
      <c r="C36" s="297" t="s">
        <v>382</v>
      </c>
      <c r="D36" s="298"/>
      <c r="E36" s="289"/>
      <c r="F36" s="298"/>
      <c r="G36" s="436"/>
      <c r="H36" s="437"/>
      <c r="J36" s="609"/>
      <c r="K36" s="610"/>
      <c r="L36" s="611"/>
      <c r="M36" s="196"/>
    </row>
    <row r="37" spans="2:13" x14ac:dyDescent="0.25">
      <c r="B37" s="287"/>
      <c r="C37" s="297" t="s">
        <v>309</v>
      </c>
      <c r="D37" s="298"/>
      <c r="E37" s="289"/>
      <c r="F37" s="298"/>
      <c r="G37" s="436"/>
      <c r="H37" s="437"/>
      <c r="J37" s="609"/>
      <c r="K37" s="610"/>
      <c r="L37" s="611"/>
      <c r="M37" s="196"/>
    </row>
    <row r="38" spans="2:13" x14ac:dyDescent="0.25">
      <c r="B38" s="287"/>
      <c r="C38" s="297"/>
      <c r="D38" s="298"/>
      <c r="E38" s="289"/>
      <c r="F38" s="298"/>
      <c r="G38" s="436"/>
      <c r="H38" s="437"/>
      <c r="J38" s="609"/>
      <c r="K38" s="610"/>
      <c r="L38" s="611"/>
      <c r="M38" s="196"/>
    </row>
    <row r="39" spans="2:13" x14ac:dyDescent="0.25">
      <c r="B39" s="287"/>
      <c r="C39" s="297" t="s">
        <v>302</v>
      </c>
      <c r="D39" s="298" t="s">
        <v>303</v>
      </c>
      <c r="E39" s="289"/>
      <c r="F39" s="298">
        <v>3</v>
      </c>
      <c r="G39" s="591">
        <v>0</v>
      </c>
      <c r="H39" s="599">
        <f>F39*G39</f>
        <v>0</v>
      </c>
      <c r="J39" s="609"/>
      <c r="K39" s="610"/>
      <c r="L39" s="611"/>
      <c r="M39" s="196"/>
    </row>
    <row r="40" spans="2:13" x14ac:dyDescent="0.25">
      <c r="B40" s="287"/>
      <c r="C40" s="297"/>
      <c r="D40" s="298"/>
      <c r="E40" s="289"/>
      <c r="F40" s="298"/>
      <c r="G40" s="436"/>
      <c r="H40" s="437"/>
      <c r="J40" s="609"/>
      <c r="K40" s="610"/>
      <c r="L40" s="611"/>
      <c r="M40" s="196"/>
    </row>
    <row r="41" spans="2:13" x14ac:dyDescent="0.25">
      <c r="B41" s="287"/>
      <c r="C41" s="297" t="s">
        <v>307</v>
      </c>
      <c r="D41" s="298" t="s">
        <v>303</v>
      </c>
      <c r="E41" s="289"/>
      <c r="F41" s="298">
        <v>3</v>
      </c>
      <c r="G41" s="591">
        <v>0</v>
      </c>
      <c r="H41" s="599">
        <f>F41*G41</f>
        <v>0</v>
      </c>
      <c r="J41" s="609"/>
      <c r="K41" s="610"/>
      <c r="L41" s="611"/>
      <c r="M41" s="196"/>
    </row>
    <row r="42" spans="2:13" x14ac:dyDescent="0.25">
      <c r="B42" s="287"/>
      <c r="C42" s="297"/>
      <c r="D42" s="298"/>
      <c r="E42" s="289"/>
      <c r="F42" s="298"/>
      <c r="G42" s="436"/>
      <c r="H42" s="437"/>
      <c r="J42" s="609"/>
      <c r="K42" s="610"/>
      <c r="L42" s="611"/>
      <c r="M42" s="196"/>
    </row>
    <row r="43" spans="2:13" x14ac:dyDescent="0.25">
      <c r="B43" s="287"/>
      <c r="C43" s="297" t="s">
        <v>308</v>
      </c>
      <c r="D43" s="298" t="s">
        <v>303</v>
      </c>
      <c r="E43" s="289"/>
      <c r="F43" s="298">
        <v>3</v>
      </c>
      <c r="G43" s="591">
        <v>0</v>
      </c>
      <c r="H43" s="599">
        <f>F43*G43</f>
        <v>0</v>
      </c>
      <c r="J43" s="609"/>
      <c r="K43" s="610"/>
      <c r="L43" s="611"/>
      <c r="M43" s="196"/>
    </row>
    <row r="44" spans="2:13" x14ac:dyDescent="0.25">
      <c r="B44" s="287"/>
      <c r="C44" s="297"/>
      <c r="D44" s="298"/>
      <c r="E44" s="289"/>
      <c r="F44" s="298"/>
      <c r="G44" s="436"/>
      <c r="H44" s="437"/>
      <c r="J44" s="610"/>
      <c r="K44" s="610"/>
      <c r="L44" s="611"/>
      <c r="M44" s="196"/>
    </row>
    <row r="45" spans="2:13" ht="24.75" customHeight="1" x14ac:dyDescent="0.25">
      <c r="B45" s="465" t="s">
        <v>35</v>
      </c>
      <c r="C45" s="300" t="s">
        <v>394</v>
      </c>
      <c r="D45" s="301"/>
      <c r="E45" s="301"/>
      <c r="F45" s="302"/>
      <c r="G45" s="440"/>
      <c r="H45" s="441">
        <f>SUM(H16:H44)</f>
        <v>0</v>
      </c>
      <c r="J45" s="511"/>
      <c r="K45" s="511"/>
      <c r="L45" s="512"/>
      <c r="M45" s="197"/>
    </row>
    <row r="46" spans="2:13" ht="5.25" customHeight="1" x14ac:dyDescent="0.25">
      <c r="L46" s="668"/>
    </row>
    <row r="47" spans="2:13" x14ac:dyDescent="0.25">
      <c r="L47" s="668"/>
    </row>
    <row r="48" spans="2:13" x14ac:dyDescent="0.25">
      <c r="L48" s="668"/>
    </row>
    <row r="49" spans="1:14" x14ac:dyDescent="0.25">
      <c r="L49" s="668"/>
    </row>
    <row r="50" spans="1:14" x14ac:dyDescent="0.25">
      <c r="L50" s="668"/>
    </row>
    <row r="51" spans="1:14" x14ac:dyDescent="0.25">
      <c r="L51" s="668"/>
    </row>
    <row r="52" spans="1:14" x14ac:dyDescent="0.25">
      <c r="L52" s="668"/>
    </row>
    <row r="53" spans="1:14" x14ac:dyDescent="0.25">
      <c r="L53" s="668"/>
    </row>
    <row r="54" spans="1:14" x14ac:dyDescent="0.25">
      <c r="L54" s="668"/>
    </row>
    <row r="55" spans="1:14" x14ac:dyDescent="0.25">
      <c r="L55" s="668"/>
    </row>
    <row r="56" spans="1:14" x14ac:dyDescent="0.25">
      <c r="L56" s="668"/>
    </row>
    <row r="57" spans="1:14" x14ac:dyDescent="0.25">
      <c r="L57" s="668"/>
    </row>
    <row r="58" spans="1:14" x14ac:dyDescent="0.25">
      <c r="L58" s="668"/>
    </row>
    <row r="59" spans="1:14" x14ac:dyDescent="0.25">
      <c r="L59" s="668"/>
    </row>
    <row r="60" spans="1:14" s="272" customFormat="1" x14ac:dyDescent="0.25">
      <c r="A60" s="266"/>
      <c r="B60" s="275"/>
      <c r="C60" s="276"/>
      <c r="D60" s="277"/>
      <c r="E60" s="277"/>
      <c r="F60" s="277"/>
      <c r="G60" s="266"/>
      <c r="H60" s="324"/>
      <c r="I60" s="266"/>
      <c r="J60" s="667"/>
      <c r="K60" s="667"/>
      <c r="L60" s="668"/>
      <c r="M60" s="669"/>
      <c r="N60" s="688"/>
    </row>
    <row r="61" spans="1:14" s="272" customFormat="1" x14ac:dyDescent="0.25">
      <c r="A61" s="266"/>
      <c r="B61" s="275"/>
      <c r="C61" s="276"/>
      <c r="D61" s="277"/>
      <c r="E61" s="277"/>
      <c r="F61" s="277"/>
      <c r="G61" s="266"/>
      <c r="H61" s="324"/>
      <c r="I61" s="266"/>
      <c r="J61" s="667"/>
      <c r="K61" s="667"/>
      <c r="L61" s="668"/>
      <c r="M61" s="669"/>
      <c r="N61" s="688"/>
    </row>
    <row r="62" spans="1:14" s="272" customFormat="1" x14ac:dyDescent="0.25">
      <c r="A62" s="266"/>
      <c r="B62" s="275"/>
      <c r="C62" s="276"/>
      <c r="D62" s="277"/>
      <c r="E62" s="277"/>
      <c r="F62" s="277"/>
      <c r="G62" s="266"/>
      <c r="H62" s="324"/>
      <c r="I62" s="266"/>
      <c r="J62" s="667"/>
      <c r="K62" s="667"/>
      <c r="L62" s="668"/>
      <c r="M62" s="669"/>
      <c r="N62" s="688"/>
    </row>
    <row r="63" spans="1:14" s="272" customFormat="1" x14ac:dyDescent="0.25">
      <c r="A63" s="266"/>
      <c r="B63" s="275"/>
      <c r="C63" s="276"/>
      <c r="D63" s="277"/>
      <c r="E63" s="277"/>
      <c r="F63" s="277"/>
      <c r="G63" s="266"/>
      <c r="H63" s="324"/>
      <c r="I63" s="266"/>
      <c r="J63" s="667"/>
      <c r="K63" s="667"/>
      <c r="L63" s="668"/>
      <c r="M63" s="669"/>
      <c r="N63" s="688"/>
    </row>
    <row r="64" spans="1:14" s="272" customFormat="1" x14ac:dyDescent="0.25">
      <c r="A64" s="266"/>
      <c r="B64" s="275"/>
      <c r="C64" s="276"/>
      <c r="D64" s="277"/>
      <c r="E64" s="277"/>
      <c r="F64" s="277"/>
      <c r="G64" s="266"/>
      <c r="H64" s="324"/>
      <c r="I64" s="266"/>
      <c r="J64" s="667"/>
      <c r="K64" s="667"/>
      <c r="L64" s="668"/>
      <c r="M64" s="669"/>
      <c r="N64" s="688"/>
    </row>
    <row r="65" spans="1:14" s="272" customFormat="1" x14ac:dyDescent="0.25">
      <c r="A65" s="266"/>
      <c r="B65" s="275"/>
      <c r="C65" s="276"/>
      <c r="D65" s="277"/>
      <c r="E65" s="277"/>
      <c r="F65" s="277"/>
      <c r="G65" s="266"/>
      <c r="H65" s="324"/>
      <c r="I65" s="266"/>
      <c r="J65" s="667"/>
      <c r="K65" s="667"/>
      <c r="L65" s="668"/>
      <c r="M65" s="669"/>
      <c r="N65" s="688"/>
    </row>
    <row r="66" spans="1:14" s="272" customFormat="1" x14ac:dyDescent="0.25">
      <c r="A66" s="266"/>
      <c r="B66" s="275"/>
      <c r="C66" s="276"/>
      <c r="D66" s="277"/>
      <c r="E66" s="277"/>
      <c r="F66" s="277"/>
      <c r="G66" s="266"/>
      <c r="H66" s="324"/>
      <c r="I66" s="266"/>
      <c r="J66" s="667"/>
      <c r="K66" s="667"/>
      <c r="L66" s="668"/>
      <c r="M66" s="669"/>
      <c r="N66" s="688"/>
    </row>
    <row r="67" spans="1:14" s="272" customFormat="1" x14ac:dyDescent="0.25">
      <c r="A67" s="266"/>
      <c r="B67" s="275"/>
      <c r="C67" s="276"/>
      <c r="D67" s="277"/>
      <c r="E67" s="277"/>
      <c r="F67" s="277"/>
      <c r="G67" s="266"/>
      <c r="H67" s="324"/>
      <c r="I67" s="266"/>
      <c r="J67" s="667"/>
      <c r="K67" s="667"/>
      <c r="L67" s="668"/>
      <c r="M67" s="669"/>
      <c r="N67" s="688"/>
    </row>
    <row r="68" spans="1:14" s="272" customFormat="1" x14ac:dyDescent="0.25">
      <c r="A68" s="266"/>
      <c r="B68" s="275"/>
      <c r="C68" s="276"/>
      <c r="D68" s="277"/>
      <c r="E68" s="277"/>
      <c r="F68" s="277"/>
      <c r="G68" s="266"/>
      <c r="H68" s="324"/>
      <c r="I68" s="266"/>
      <c r="J68" s="667"/>
      <c r="K68" s="667"/>
      <c r="L68" s="668"/>
      <c r="M68" s="669"/>
      <c r="N68" s="688"/>
    </row>
    <row r="69" spans="1:14" s="272" customFormat="1" x14ac:dyDescent="0.25">
      <c r="A69" s="266"/>
      <c r="B69" s="275"/>
      <c r="C69" s="276"/>
      <c r="D69" s="277"/>
      <c r="E69" s="277"/>
      <c r="F69" s="277"/>
      <c r="G69" s="266"/>
      <c r="H69" s="324"/>
      <c r="I69" s="266"/>
      <c r="J69" s="667"/>
      <c r="K69" s="667"/>
      <c r="L69" s="668"/>
      <c r="M69" s="669"/>
      <c r="N69" s="688"/>
    </row>
    <row r="70" spans="1:14" s="272" customFormat="1" x14ac:dyDescent="0.25">
      <c r="A70" s="266"/>
      <c r="B70" s="275"/>
      <c r="C70" s="276"/>
      <c r="D70" s="277"/>
      <c r="E70" s="277"/>
      <c r="F70" s="277"/>
      <c r="G70" s="266"/>
      <c r="H70" s="324"/>
      <c r="I70" s="266"/>
      <c r="J70" s="667"/>
      <c r="K70" s="667"/>
      <c r="L70" s="668"/>
      <c r="M70" s="669"/>
      <c r="N70" s="688"/>
    </row>
    <row r="71" spans="1:14" s="272" customFormat="1" x14ac:dyDescent="0.25">
      <c r="A71" s="266"/>
      <c r="B71" s="275"/>
      <c r="C71" s="276"/>
      <c r="D71" s="277"/>
      <c r="E71" s="277"/>
      <c r="F71" s="277"/>
      <c r="G71" s="266"/>
      <c r="H71" s="324"/>
      <c r="I71" s="266"/>
      <c r="J71" s="667"/>
      <c r="K71" s="667"/>
      <c r="L71" s="668"/>
      <c r="M71" s="669"/>
      <c r="N71" s="688"/>
    </row>
    <row r="72" spans="1:14" s="272" customFormat="1" x14ac:dyDescent="0.25">
      <c r="A72" s="266"/>
      <c r="B72" s="275"/>
      <c r="C72" s="276"/>
      <c r="D72" s="277"/>
      <c r="E72" s="277"/>
      <c r="F72" s="277"/>
      <c r="G72" s="266"/>
      <c r="H72" s="324"/>
      <c r="I72" s="266"/>
      <c r="J72" s="667"/>
      <c r="K72" s="667"/>
      <c r="L72" s="668"/>
      <c r="M72" s="669"/>
      <c r="N72" s="688"/>
    </row>
    <row r="73" spans="1:14" s="272" customFormat="1" x14ac:dyDescent="0.25">
      <c r="A73" s="266"/>
      <c r="B73" s="275"/>
      <c r="C73" s="276"/>
      <c r="D73" s="277"/>
      <c r="E73" s="277"/>
      <c r="F73" s="277"/>
      <c r="G73" s="266"/>
      <c r="H73" s="324"/>
      <c r="I73" s="266"/>
      <c r="J73" s="667"/>
      <c r="K73" s="667"/>
      <c r="L73" s="668"/>
      <c r="M73" s="669"/>
      <c r="N73" s="688"/>
    </row>
    <row r="74" spans="1:14" s="272" customFormat="1" x14ac:dyDescent="0.25">
      <c r="A74" s="266"/>
      <c r="B74" s="275"/>
      <c r="C74" s="276"/>
      <c r="D74" s="277"/>
      <c r="E74" s="277"/>
      <c r="F74" s="277"/>
      <c r="G74" s="266"/>
      <c r="H74" s="324"/>
      <c r="I74" s="266"/>
      <c r="J74" s="667"/>
      <c r="K74" s="667"/>
      <c r="L74" s="668"/>
      <c r="M74" s="669"/>
      <c r="N74" s="688"/>
    </row>
    <row r="75" spans="1:14" s="272" customFormat="1" x14ac:dyDescent="0.25">
      <c r="A75" s="266"/>
      <c r="B75" s="275"/>
      <c r="C75" s="276"/>
      <c r="D75" s="277"/>
      <c r="E75" s="277"/>
      <c r="F75" s="277"/>
      <c r="G75" s="266"/>
      <c r="H75" s="324"/>
      <c r="I75" s="266"/>
      <c r="J75" s="667"/>
      <c r="K75" s="667"/>
      <c r="L75" s="668"/>
      <c r="M75" s="669"/>
      <c r="N75" s="688"/>
    </row>
    <row r="76" spans="1:14" s="272" customFormat="1" x14ac:dyDescent="0.25">
      <c r="A76" s="266"/>
      <c r="B76" s="275"/>
      <c r="C76" s="276"/>
      <c r="D76" s="277"/>
      <c r="E76" s="277"/>
      <c r="F76" s="277"/>
      <c r="G76" s="266"/>
      <c r="H76" s="324"/>
      <c r="I76" s="266"/>
      <c r="J76" s="667"/>
      <c r="K76" s="667"/>
      <c r="L76" s="668"/>
      <c r="M76" s="669"/>
      <c r="N76" s="688"/>
    </row>
    <row r="77" spans="1:14" s="272" customFormat="1" x14ac:dyDescent="0.25">
      <c r="A77" s="266"/>
      <c r="B77" s="275"/>
      <c r="C77" s="276"/>
      <c r="D77" s="277"/>
      <c r="E77" s="277"/>
      <c r="F77" s="277"/>
      <c r="G77" s="266"/>
      <c r="H77" s="324"/>
      <c r="I77" s="266"/>
      <c r="J77" s="667"/>
      <c r="K77" s="667"/>
      <c r="L77" s="668"/>
      <c r="M77" s="669"/>
      <c r="N77" s="688"/>
    </row>
    <row r="78" spans="1:14" s="272" customFormat="1" x14ac:dyDescent="0.25">
      <c r="A78" s="266"/>
      <c r="B78" s="275"/>
      <c r="C78" s="276"/>
      <c r="D78" s="277"/>
      <c r="E78" s="277"/>
      <c r="F78" s="277"/>
      <c r="G78" s="266"/>
      <c r="H78" s="324"/>
      <c r="I78" s="266"/>
      <c r="J78" s="667"/>
      <c r="K78" s="667"/>
      <c r="L78" s="668"/>
      <c r="M78" s="669"/>
      <c r="N78" s="688"/>
    </row>
    <row r="79" spans="1:14" s="272" customFormat="1" x14ac:dyDescent="0.25">
      <c r="A79" s="266"/>
      <c r="B79" s="275"/>
      <c r="C79" s="276"/>
      <c r="D79" s="277"/>
      <c r="E79" s="277"/>
      <c r="F79" s="277"/>
      <c r="G79" s="266"/>
      <c r="H79" s="324"/>
      <c r="I79" s="266"/>
      <c r="J79" s="667"/>
      <c r="K79" s="667"/>
      <c r="L79" s="668"/>
      <c r="M79" s="669"/>
      <c r="N79" s="688"/>
    </row>
    <row r="80" spans="1:14" s="272" customFormat="1" x14ac:dyDescent="0.25">
      <c r="A80" s="266"/>
      <c r="B80" s="275"/>
      <c r="C80" s="276"/>
      <c r="D80" s="277"/>
      <c r="E80" s="277"/>
      <c r="F80" s="277"/>
      <c r="G80" s="266"/>
      <c r="H80" s="324"/>
      <c r="I80" s="266"/>
      <c r="J80" s="667"/>
      <c r="K80" s="667"/>
      <c r="L80" s="668"/>
      <c r="M80" s="669"/>
      <c r="N80" s="688"/>
    </row>
    <row r="81" spans="1:14" s="272" customFormat="1" x14ac:dyDescent="0.25">
      <c r="A81" s="266"/>
      <c r="B81" s="275"/>
      <c r="C81" s="276"/>
      <c r="D81" s="277"/>
      <c r="E81" s="277"/>
      <c r="F81" s="277"/>
      <c r="G81" s="266"/>
      <c r="H81" s="324"/>
      <c r="I81" s="266"/>
      <c r="J81" s="667"/>
      <c r="K81" s="667"/>
      <c r="L81" s="668"/>
      <c r="M81" s="669"/>
      <c r="N81" s="688"/>
    </row>
    <row r="82" spans="1:14" s="272" customFormat="1" x14ac:dyDescent="0.25">
      <c r="A82" s="266"/>
      <c r="B82" s="275"/>
      <c r="C82" s="276"/>
      <c r="D82" s="277"/>
      <c r="E82" s="277"/>
      <c r="F82" s="277"/>
      <c r="G82" s="266"/>
      <c r="H82" s="324"/>
      <c r="I82" s="266"/>
      <c r="J82" s="667"/>
      <c r="K82" s="667"/>
      <c r="L82" s="668"/>
      <c r="M82" s="669"/>
      <c r="N82" s="688"/>
    </row>
    <row r="83" spans="1:14" s="272" customFormat="1" x14ac:dyDescent="0.25">
      <c r="A83" s="266"/>
      <c r="B83" s="275"/>
      <c r="C83" s="276"/>
      <c r="D83" s="277"/>
      <c r="E83" s="277"/>
      <c r="F83" s="277"/>
      <c r="G83" s="266"/>
      <c r="H83" s="324"/>
      <c r="I83" s="266"/>
      <c r="J83" s="667"/>
      <c r="K83" s="667"/>
      <c r="L83" s="668"/>
      <c r="M83" s="669"/>
      <c r="N83" s="688"/>
    </row>
    <row r="84" spans="1:14" s="272" customFormat="1" x14ac:dyDescent="0.25">
      <c r="A84" s="266"/>
      <c r="B84" s="275"/>
      <c r="C84" s="276"/>
      <c r="D84" s="277"/>
      <c r="E84" s="277"/>
      <c r="F84" s="277"/>
      <c r="G84" s="266"/>
      <c r="H84" s="324"/>
      <c r="I84" s="266"/>
      <c r="J84" s="667"/>
      <c r="K84" s="667"/>
      <c r="L84" s="668"/>
      <c r="M84" s="669"/>
      <c r="N84" s="688"/>
    </row>
    <row r="85" spans="1:14" s="272" customFormat="1" x14ac:dyDescent="0.25">
      <c r="A85" s="266"/>
      <c r="B85" s="275"/>
      <c r="C85" s="276"/>
      <c r="D85" s="277"/>
      <c r="E85" s="277"/>
      <c r="F85" s="277"/>
      <c r="G85" s="266"/>
      <c r="H85" s="324"/>
      <c r="I85" s="266"/>
      <c r="J85" s="667"/>
      <c r="K85" s="667"/>
      <c r="L85" s="668"/>
      <c r="M85" s="669"/>
      <c r="N85" s="688"/>
    </row>
    <row r="86" spans="1:14" s="272" customFormat="1" x14ac:dyDescent="0.25">
      <c r="A86" s="266"/>
      <c r="B86" s="275"/>
      <c r="C86" s="276"/>
      <c r="D86" s="277"/>
      <c r="E86" s="277"/>
      <c r="F86" s="277"/>
      <c r="G86" s="266"/>
      <c r="H86" s="324"/>
      <c r="I86" s="266"/>
      <c r="J86" s="667"/>
      <c r="K86" s="667"/>
      <c r="L86" s="668"/>
      <c r="M86" s="669"/>
      <c r="N86" s="688"/>
    </row>
    <row r="87" spans="1:14" s="272" customFormat="1" x14ac:dyDescent="0.25">
      <c r="A87" s="266"/>
      <c r="B87" s="275"/>
      <c r="C87" s="276"/>
      <c r="D87" s="277"/>
      <c r="E87" s="277"/>
      <c r="F87" s="277"/>
      <c r="G87" s="266"/>
      <c r="H87" s="324"/>
      <c r="I87" s="266"/>
      <c r="J87" s="667"/>
      <c r="K87" s="667"/>
      <c r="L87" s="668"/>
      <c r="M87" s="669"/>
      <c r="N87" s="688"/>
    </row>
    <row r="88" spans="1:14" s="272" customFormat="1" x14ac:dyDescent="0.25">
      <c r="A88" s="266"/>
      <c r="B88" s="275"/>
      <c r="C88" s="276"/>
      <c r="D88" s="277"/>
      <c r="E88" s="277"/>
      <c r="F88" s="277"/>
      <c r="G88" s="266"/>
      <c r="H88" s="324"/>
      <c r="I88" s="266"/>
      <c r="J88" s="667"/>
      <c r="K88" s="667"/>
      <c r="L88" s="668"/>
      <c r="M88" s="669"/>
      <c r="N88" s="688"/>
    </row>
    <row r="89" spans="1:14" s="272" customFormat="1" x14ac:dyDescent="0.25">
      <c r="A89" s="266"/>
      <c r="B89" s="275"/>
      <c r="C89" s="276"/>
      <c r="D89" s="277"/>
      <c r="E89" s="277"/>
      <c r="F89" s="277"/>
      <c r="G89" s="266"/>
      <c r="H89" s="324"/>
      <c r="I89" s="266"/>
      <c r="J89" s="667"/>
      <c r="K89" s="667"/>
      <c r="L89" s="668"/>
      <c r="M89" s="669"/>
      <c r="N89" s="688"/>
    </row>
    <row r="90" spans="1:14" s="272" customFormat="1" x14ac:dyDescent="0.25">
      <c r="A90" s="266"/>
      <c r="B90" s="275"/>
      <c r="C90" s="276"/>
      <c r="D90" s="277"/>
      <c r="E90" s="277"/>
      <c r="F90" s="277"/>
      <c r="G90" s="266"/>
      <c r="H90" s="324"/>
      <c r="I90" s="266"/>
      <c r="J90" s="667"/>
      <c r="K90" s="667"/>
      <c r="L90" s="668"/>
      <c r="M90" s="669"/>
      <c r="N90" s="688"/>
    </row>
    <row r="91" spans="1:14" s="272" customFormat="1" x14ac:dyDescent="0.25">
      <c r="A91" s="266"/>
      <c r="B91" s="275"/>
      <c r="C91" s="276"/>
      <c r="D91" s="277"/>
      <c r="E91" s="277"/>
      <c r="F91" s="277"/>
      <c r="G91" s="266"/>
      <c r="H91" s="324"/>
      <c r="I91" s="266"/>
      <c r="J91" s="667"/>
      <c r="K91" s="667"/>
      <c r="L91" s="668"/>
      <c r="M91" s="669"/>
      <c r="N91" s="688"/>
    </row>
    <row r="92" spans="1:14" s="272" customFormat="1" x14ac:dyDescent="0.25">
      <c r="A92" s="266"/>
      <c r="B92" s="275"/>
      <c r="C92" s="276"/>
      <c r="D92" s="277"/>
      <c r="E92" s="277"/>
      <c r="F92" s="277"/>
      <c r="G92" s="266"/>
      <c r="H92" s="324"/>
      <c r="I92" s="266"/>
      <c r="J92" s="667"/>
      <c r="K92" s="667"/>
      <c r="L92" s="668"/>
      <c r="M92" s="669"/>
      <c r="N92" s="688"/>
    </row>
    <row r="93" spans="1:14" s="272" customFormat="1" x14ac:dyDescent="0.25">
      <c r="A93" s="266"/>
      <c r="B93" s="275"/>
      <c r="C93" s="276"/>
      <c r="D93" s="277"/>
      <c r="E93" s="277"/>
      <c r="F93" s="277"/>
      <c r="G93" s="266"/>
      <c r="H93" s="324"/>
      <c r="I93" s="266"/>
      <c r="J93" s="667"/>
      <c r="K93" s="667"/>
      <c r="L93" s="668"/>
      <c r="M93" s="669"/>
      <c r="N93" s="688"/>
    </row>
    <row r="94" spans="1:14" s="272" customFormat="1" x14ac:dyDescent="0.25">
      <c r="A94" s="266"/>
      <c r="B94" s="275"/>
      <c r="C94" s="276"/>
      <c r="D94" s="277"/>
      <c r="E94" s="277"/>
      <c r="F94" s="277"/>
      <c r="G94" s="266"/>
      <c r="H94" s="324"/>
      <c r="I94" s="266"/>
      <c r="J94" s="667"/>
      <c r="K94" s="667"/>
      <c r="L94" s="668"/>
      <c r="M94" s="669"/>
      <c r="N94" s="688"/>
    </row>
    <row r="95" spans="1:14" s="272" customFormat="1" x14ac:dyDescent="0.25">
      <c r="A95" s="266"/>
      <c r="B95" s="275"/>
      <c r="C95" s="276"/>
      <c r="D95" s="277"/>
      <c r="E95" s="277"/>
      <c r="F95" s="277"/>
      <c r="G95" s="266"/>
      <c r="H95" s="324"/>
      <c r="I95" s="266"/>
      <c r="J95" s="667"/>
      <c r="K95" s="667"/>
      <c r="L95" s="668"/>
      <c r="M95" s="669"/>
      <c r="N95" s="688"/>
    </row>
    <row r="96" spans="1:14" s="272" customFormat="1" x14ac:dyDescent="0.25">
      <c r="A96" s="266"/>
      <c r="B96" s="275"/>
      <c r="C96" s="276"/>
      <c r="D96" s="277"/>
      <c r="E96" s="277"/>
      <c r="F96" s="277"/>
      <c r="G96" s="266"/>
      <c r="H96" s="324"/>
      <c r="I96" s="266"/>
      <c r="J96" s="667"/>
      <c r="K96" s="667"/>
      <c r="L96" s="668"/>
      <c r="M96" s="669"/>
      <c r="N96" s="688"/>
    </row>
    <row r="97" spans="1:14" s="272" customFormat="1" x14ac:dyDescent="0.25">
      <c r="A97" s="266"/>
      <c r="B97" s="275"/>
      <c r="C97" s="276"/>
      <c r="D97" s="277"/>
      <c r="E97" s="277"/>
      <c r="F97" s="277"/>
      <c r="G97" s="266"/>
      <c r="H97" s="324"/>
      <c r="I97" s="266"/>
      <c r="J97" s="667"/>
      <c r="K97" s="667"/>
      <c r="L97" s="668"/>
      <c r="M97" s="669"/>
      <c r="N97" s="688"/>
    </row>
    <row r="98" spans="1:14" s="272" customFormat="1" x14ac:dyDescent="0.25">
      <c r="A98" s="266"/>
      <c r="B98" s="275"/>
      <c r="C98" s="276"/>
      <c r="D98" s="277"/>
      <c r="E98" s="277"/>
      <c r="F98" s="277"/>
      <c r="G98" s="266"/>
      <c r="H98" s="324"/>
      <c r="I98" s="266"/>
      <c r="J98" s="667"/>
      <c r="K98" s="667"/>
      <c r="L98" s="668"/>
      <c r="M98" s="669"/>
      <c r="N98" s="688"/>
    </row>
    <row r="99" spans="1:14" s="272" customFormat="1" x14ac:dyDescent="0.25">
      <c r="A99" s="266"/>
      <c r="B99" s="275"/>
      <c r="C99" s="276"/>
      <c r="D99" s="277"/>
      <c r="E99" s="277"/>
      <c r="F99" s="277"/>
      <c r="G99" s="266"/>
      <c r="H99" s="324"/>
      <c r="I99" s="266"/>
      <c r="J99" s="667"/>
      <c r="K99" s="667"/>
      <c r="L99" s="668"/>
      <c r="M99" s="669"/>
      <c r="N99" s="688"/>
    </row>
    <row r="100" spans="1:14" s="272" customFormat="1" x14ac:dyDescent="0.25">
      <c r="A100" s="266"/>
      <c r="B100" s="275"/>
      <c r="C100" s="276"/>
      <c r="D100" s="277"/>
      <c r="E100" s="277"/>
      <c r="F100" s="277"/>
      <c r="G100" s="266"/>
      <c r="H100" s="324"/>
      <c r="I100" s="266"/>
      <c r="J100" s="667"/>
      <c r="K100" s="667"/>
      <c r="L100" s="668"/>
      <c r="M100" s="669"/>
      <c r="N100" s="688"/>
    </row>
    <row r="101" spans="1:14" s="272" customFormat="1" x14ac:dyDescent="0.25">
      <c r="A101" s="266"/>
      <c r="B101" s="275"/>
      <c r="C101" s="276"/>
      <c r="D101" s="277"/>
      <c r="E101" s="277"/>
      <c r="F101" s="277"/>
      <c r="G101" s="266"/>
      <c r="H101" s="324"/>
      <c r="I101" s="266"/>
      <c r="J101" s="667"/>
      <c r="K101" s="667"/>
      <c r="L101" s="668"/>
      <c r="M101" s="669"/>
      <c r="N101" s="688"/>
    </row>
    <row r="102" spans="1:14" s="272" customFormat="1" x14ac:dyDescent="0.25">
      <c r="A102" s="266"/>
      <c r="B102" s="275"/>
      <c r="C102" s="276"/>
      <c r="D102" s="277"/>
      <c r="E102" s="277"/>
      <c r="F102" s="277"/>
      <c r="G102" s="266"/>
      <c r="H102" s="324"/>
      <c r="I102" s="266"/>
      <c r="J102" s="667"/>
      <c r="K102" s="667"/>
      <c r="L102" s="668"/>
      <c r="M102" s="669"/>
      <c r="N102" s="688"/>
    </row>
    <row r="103" spans="1:14" s="272" customFormat="1" x14ac:dyDescent="0.25">
      <c r="A103" s="266"/>
      <c r="B103" s="275"/>
      <c r="C103" s="276"/>
      <c r="D103" s="277"/>
      <c r="E103" s="277"/>
      <c r="F103" s="277"/>
      <c r="G103" s="266"/>
      <c r="H103" s="324"/>
      <c r="I103" s="266"/>
      <c r="J103" s="667"/>
      <c r="K103" s="667"/>
      <c r="L103" s="668"/>
      <c r="M103" s="669"/>
      <c r="N103" s="688"/>
    </row>
    <row r="104" spans="1:14" s="272" customFormat="1" x14ac:dyDescent="0.25">
      <c r="A104" s="266"/>
      <c r="B104" s="275"/>
      <c r="C104" s="276"/>
      <c r="D104" s="277"/>
      <c r="E104" s="277"/>
      <c r="F104" s="277"/>
      <c r="G104" s="266"/>
      <c r="H104" s="324"/>
      <c r="I104" s="266"/>
      <c r="J104" s="667"/>
      <c r="K104" s="667"/>
      <c r="L104" s="668"/>
      <c r="M104" s="669"/>
      <c r="N104" s="688"/>
    </row>
    <row r="105" spans="1:14" s="272" customFormat="1" x14ac:dyDescent="0.25">
      <c r="A105" s="266"/>
      <c r="B105" s="275"/>
      <c r="C105" s="276"/>
      <c r="D105" s="277"/>
      <c r="E105" s="277"/>
      <c r="F105" s="277"/>
      <c r="G105" s="266"/>
      <c r="H105" s="324"/>
      <c r="I105" s="266"/>
      <c r="J105" s="667"/>
      <c r="K105" s="667"/>
      <c r="L105" s="668"/>
      <c r="M105" s="669"/>
      <c r="N105" s="688"/>
    </row>
    <row r="106" spans="1:14" s="272" customFormat="1" x14ac:dyDescent="0.25">
      <c r="A106" s="266"/>
      <c r="B106" s="275"/>
      <c r="C106" s="276"/>
      <c r="D106" s="277"/>
      <c r="E106" s="277"/>
      <c r="F106" s="277"/>
      <c r="G106" s="266"/>
      <c r="H106" s="324"/>
      <c r="I106" s="266"/>
      <c r="J106" s="667"/>
      <c r="K106" s="667"/>
      <c r="L106" s="668"/>
      <c r="M106" s="669"/>
      <c r="N106" s="688"/>
    </row>
    <row r="107" spans="1:14" s="272" customFormat="1" x14ac:dyDescent="0.25">
      <c r="A107" s="266"/>
      <c r="B107" s="275"/>
      <c r="C107" s="276"/>
      <c r="D107" s="277"/>
      <c r="E107" s="277"/>
      <c r="F107" s="277"/>
      <c r="G107" s="266"/>
      <c r="H107" s="324"/>
      <c r="I107" s="266"/>
      <c r="J107" s="667"/>
      <c r="K107" s="667"/>
      <c r="L107" s="668"/>
      <c r="M107" s="669"/>
      <c r="N107" s="688"/>
    </row>
    <row r="108" spans="1:14" s="272" customFormat="1" x14ac:dyDescent="0.25">
      <c r="A108" s="266"/>
      <c r="B108" s="275"/>
      <c r="C108" s="276"/>
      <c r="D108" s="277"/>
      <c r="E108" s="277"/>
      <c r="F108" s="277"/>
      <c r="G108" s="266"/>
      <c r="H108" s="324"/>
      <c r="I108" s="266"/>
      <c r="J108" s="667"/>
      <c r="K108" s="667"/>
      <c r="L108" s="668"/>
      <c r="M108" s="669"/>
      <c r="N108" s="688"/>
    </row>
    <row r="109" spans="1:14" s="272" customFormat="1" x14ac:dyDescent="0.25">
      <c r="A109" s="266"/>
      <c r="B109" s="275"/>
      <c r="C109" s="276"/>
      <c r="D109" s="277"/>
      <c r="E109" s="277"/>
      <c r="F109" s="277"/>
      <c r="G109" s="266"/>
      <c r="H109" s="324"/>
      <c r="I109" s="266"/>
      <c r="J109" s="667"/>
      <c r="K109" s="667"/>
      <c r="L109" s="668"/>
      <c r="M109" s="669"/>
      <c r="N109" s="688"/>
    </row>
    <row r="110" spans="1:14" s="272" customFormat="1" x14ac:dyDescent="0.25">
      <c r="A110" s="266"/>
      <c r="B110" s="275"/>
      <c r="C110" s="276"/>
      <c r="D110" s="277"/>
      <c r="E110" s="277"/>
      <c r="F110" s="277"/>
      <c r="G110" s="266"/>
      <c r="H110" s="324"/>
      <c r="I110" s="266"/>
      <c r="J110" s="667"/>
      <c r="K110" s="667"/>
      <c r="L110" s="668"/>
      <c r="M110" s="669"/>
      <c r="N110" s="688"/>
    </row>
    <row r="111" spans="1:14" s="272" customFormat="1" x14ac:dyDescent="0.25">
      <c r="A111" s="266"/>
      <c r="B111" s="275"/>
      <c r="C111" s="276"/>
      <c r="D111" s="277"/>
      <c r="E111" s="277"/>
      <c r="F111" s="277"/>
      <c r="G111" s="266"/>
      <c r="H111" s="324"/>
      <c r="I111" s="266"/>
      <c r="J111" s="667"/>
      <c r="K111" s="667"/>
      <c r="L111" s="668"/>
      <c r="M111" s="669"/>
      <c r="N111" s="688"/>
    </row>
    <row r="112" spans="1:14" s="272" customFormat="1" x14ac:dyDescent="0.25">
      <c r="A112" s="266"/>
      <c r="B112" s="275"/>
      <c r="C112" s="276"/>
      <c r="D112" s="277"/>
      <c r="E112" s="277"/>
      <c r="F112" s="277"/>
      <c r="G112" s="266"/>
      <c r="H112" s="324"/>
      <c r="I112" s="266"/>
      <c r="J112" s="667"/>
      <c r="K112" s="667"/>
      <c r="L112" s="668"/>
      <c r="M112" s="669"/>
      <c r="N112" s="688"/>
    </row>
    <row r="113" spans="1:14" s="272" customFormat="1" x14ac:dyDescent="0.25">
      <c r="A113" s="266"/>
      <c r="B113" s="275"/>
      <c r="C113" s="276"/>
      <c r="D113" s="277"/>
      <c r="E113" s="277"/>
      <c r="F113" s="277"/>
      <c r="G113" s="266"/>
      <c r="H113" s="324"/>
      <c r="I113" s="266"/>
      <c r="J113" s="667"/>
      <c r="K113" s="667"/>
      <c r="L113" s="668"/>
      <c r="M113" s="669"/>
      <c r="N113" s="688"/>
    </row>
    <row r="114" spans="1:14" s="272" customFormat="1" x14ac:dyDescent="0.25">
      <c r="A114" s="266"/>
      <c r="B114" s="275"/>
      <c r="C114" s="276"/>
      <c r="D114" s="277"/>
      <c r="E114" s="277"/>
      <c r="F114" s="277"/>
      <c r="G114" s="266"/>
      <c r="H114" s="324"/>
      <c r="I114" s="266"/>
      <c r="J114" s="667"/>
      <c r="K114" s="667"/>
      <c r="L114" s="668"/>
      <c r="M114" s="669"/>
      <c r="N114" s="688"/>
    </row>
    <row r="115" spans="1:14" s="272" customFormat="1" x14ac:dyDescent="0.25">
      <c r="A115" s="266"/>
      <c r="B115" s="275"/>
      <c r="C115" s="276"/>
      <c r="D115" s="277"/>
      <c r="E115" s="277"/>
      <c r="F115" s="277"/>
      <c r="G115" s="266"/>
      <c r="H115" s="324"/>
      <c r="I115" s="266"/>
      <c r="J115" s="667"/>
      <c r="K115" s="667"/>
      <c r="L115" s="668"/>
      <c r="M115" s="669"/>
      <c r="N115" s="688"/>
    </row>
    <row r="116" spans="1:14" s="272" customFormat="1" x14ac:dyDescent="0.25">
      <c r="A116" s="266"/>
      <c r="B116" s="275"/>
      <c r="C116" s="276"/>
      <c r="D116" s="277"/>
      <c r="E116" s="277"/>
      <c r="F116" s="277"/>
      <c r="G116" s="266"/>
      <c r="H116" s="324"/>
      <c r="I116" s="266"/>
      <c r="J116" s="667"/>
      <c r="K116" s="667"/>
      <c r="L116" s="668"/>
      <c r="M116" s="669"/>
      <c r="N116" s="688"/>
    </row>
    <row r="117" spans="1:14" s="272" customFormat="1" x14ac:dyDescent="0.25">
      <c r="A117" s="266"/>
      <c r="B117" s="275"/>
      <c r="C117" s="276"/>
      <c r="D117" s="277"/>
      <c r="E117" s="277"/>
      <c r="F117" s="277"/>
      <c r="G117" s="266"/>
      <c r="H117" s="324"/>
      <c r="I117" s="266"/>
      <c r="J117" s="667"/>
      <c r="K117" s="667"/>
      <c r="L117" s="668"/>
      <c r="M117" s="669"/>
      <c r="N117" s="688"/>
    </row>
    <row r="118" spans="1:14" s="272" customFormat="1" x14ac:dyDescent="0.25">
      <c r="A118" s="266"/>
      <c r="B118" s="275"/>
      <c r="C118" s="276"/>
      <c r="D118" s="277"/>
      <c r="E118" s="277"/>
      <c r="F118" s="277"/>
      <c r="G118" s="266"/>
      <c r="H118" s="324"/>
      <c r="I118" s="266"/>
      <c r="J118" s="667"/>
      <c r="K118" s="667"/>
      <c r="L118" s="668"/>
      <c r="M118" s="669"/>
      <c r="N118" s="688"/>
    </row>
    <row r="119" spans="1:14" s="272" customFormat="1" x14ac:dyDescent="0.25">
      <c r="A119" s="266"/>
      <c r="B119" s="275"/>
      <c r="C119" s="276"/>
      <c r="D119" s="277"/>
      <c r="E119" s="277"/>
      <c r="F119" s="277"/>
      <c r="G119" s="266"/>
      <c r="H119" s="324"/>
      <c r="I119" s="266"/>
      <c r="J119" s="667"/>
      <c r="K119" s="667"/>
      <c r="L119" s="668"/>
      <c r="M119" s="669"/>
      <c r="N119" s="688"/>
    </row>
    <row r="120" spans="1:14" s="272" customFormat="1" x14ac:dyDescent="0.25">
      <c r="A120" s="266"/>
      <c r="B120" s="275"/>
      <c r="C120" s="276"/>
      <c r="D120" s="277"/>
      <c r="E120" s="277"/>
      <c r="F120" s="277"/>
      <c r="G120" s="266"/>
      <c r="H120" s="324"/>
      <c r="I120" s="266"/>
      <c r="J120" s="667"/>
      <c r="K120" s="667"/>
      <c r="L120" s="668"/>
      <c r="M120" s="669"/>
      <c r="N120" s="688"/>
    </row>
    <row r="121" spans="1:14" s="272" customFormat="1" x14ac:dyDescent="0.25">
      <c r="A121" s="266"/>
      <c r="B121" s="275"/>
      <c r="C121" s="276"/>
      <c r="D121" s="277"/>
      <c r="E121" s="277"/>
      <c r="F121" s="277"/>
      <c r="G121" s="266"/>
      <c r="H121" s="324"/>
      <c r="I121" s="266"/>
      <c r="J121" s="667"/>
      <c r="K121" s="667"/>
      <c r="L121" s="668"/>
      <c r="M121" s="669"/>
      <c r="N121" s="688"/>
    </row>
    <row r="122" spans="1:14" s="272" customFormat="1" x14ac:dyDescent="0.25">
      <c r="A122" s="266"/>
      <c r="B122" s="275"/>
      <c r="C122" s="276"/>
      <c r="D122" s="277"/>
      <c r="E122" s="277"/>
      <c r="F122" s="277"/>
      <c r="G122" s="266"/>
      <c r="H122" s="324"/>
      <c r="I122" s="266"/>
      <c r="J122" s="667"/>
      <c r="K122" s="667"/>
      <c r="L122" s="668"/>
      <c r="M122" s="669"/>
      <c r="N122" s="688"/>
    </row>
    <row r="123" spans="1:14" s="272" customFormat="1" x14ac:dyDescent="0.25">
      <c r="A123" s="266"/>
      <c r="B123" s="275"/>
      <c r="C123" s="276"/>
      <c r="D123" s="277"/>
      <c r="E123" s="277"/>
      <c r="F123" s="277"/>
      <c r="G123" s="266"/>
      <c r="H123" s="324"/>
      <c r="I123" s="266"/>
      <c r="J123" s="667"/>
      <c r="K123" s="667"/>
      <c r="L123" s="668"/>
      <c r="M123" s="669"/>
      <c r="N123" s="688"/>
    </row>
    <row r="124" spans="1:14" s="272" customFormat="1" x14ac:dyDescent="0.25">
      <c r="A124" s="266"/>
      <c r="B124" s="275"/>
      <c r="C124" s="276"/>
      <c r="D124" s="277"/>
      <c r="E124" s="277"/>
      <c r="F124" s="277"/>
      <c r="G124" s="266"/>
      <c r="H124" s="324"/>
      <c r="I124" s="266"/>
      <c r="J124" s="667"/>
      <c r="K124" s="667"/>
      <c r="L124" s="668"/>
      <c r="M124" s="669"/>
      <c r="N124" s="688"/>
    </row>
    <row r="125" spans="1:14" s="272" customFormat="1" x14ac:dyDescent="0.25">
      <c r="A125" s="266"/>
      <c r="B125" s="275"/>
      <c r="C125" s="276"/>
      <c r="D125" s="277"/>
      <c r="E125" s="277"/>
      <c r="F125" s="277"/>
      <c r="G125" s="266"/>
      <c r="H125" s="324"/>
      <c r="I125" s="266"/>
      <c r="J125" s="667"/>
      <c r="K125" s="667"/>
      <c r="L125" s="668"/>
      <c r="M125" s="669"/>
      <c r="N125" s="688"/>
    </row>
    <row r="126" spans="1:14" s="272" customFormat="1" x14ac:dyDescent="0.25">
      <c r="A126" s="266"/>
      <c r="B126" s="275"/>
      <c r="C126" s="276"/>
      <c r="D126" s="277"/>
      <c r="E126" s="277"/>
      <c r="F126" s="277"/>
      <c r="G126" s="266"/>
      <c r="H126" s="324"/>
      <c r="I126" s="266"/>
      <c r="J126" s="667"/>
      <c r="K126" s="667"/>
      <c r="L126" s="668"/>
      <c r="M126" s="669"/>
      <c r="N126" s="688"/>
    </row>
    <row r="127" spans="1:14" s="272" customFormat="1" x14ac:dyDescent="0.25">
      <c r="A127" s="266"/>
      <c r="B127" s="275"/>
      <c r="C127" s="276"/>
      <c r="D127" s="277"/>
      <c r="E127" s="277"/>
      <c r="F127" s="277"/>
      <c r="G127" s="266"/>
      <c r="H127" s="324"/>
      <c r="I127" s="266"/>
      <c r="J127" s="667"/>
      <c r="K127" s="667"/>
      <c r="L127" s="668"/>
      <c r="M127" s="669"/>
      <c r="N127" s="688"/>
    </row>
    <row r="128" spans="1:14" s="272" customFormat="1" x14ac:dyDescent="0.25">
      <c r="A128" s="266"/>
      <c r="B128" s="275"/>
      <c r="C128" s="276"/>
      <c r="D128" s="277"/>
      <c r="E128" s="277"/>
      <c r="F128" s="277"/>
      <c r="G128" s="266"/>
      <c r="H128" s="324"/>
      <c r="I128" s="266"/>
      <c r="J128" s="667"/>
      <c r="K128" s="667"/>
      <c r="L128" s="668"/>
      <c r="M128" s="669"/>
      <c r="N128" s="688"/>
    </row>
    <row r="129" spans="1:14" s="272" customFormat="1" x14ac:dyDescent="0.25">
      <c r="A129" s="266"/>
      <c r="B129" s="275"/>
      <c r="C129" s="276"/>
      <c r="D129" s="277"/>
      <c r="E129" s="277"/>
      <c r="F129" s="277"/>
      <c r="G129" s="266"/>
      <c r="H129" s="324"/>
      <c r="I129" s="266"/>
      <c r="J129" s="667"/>
      <c r="K129" s="667"/>
      <c r="L129" s="668"/>
      <c r="M129" s="669"/>
      <c r="N129" s="688"/>
    </row>
    <row r="130" spans="1:14" s="272" customFormat="1" x14ac:dyDescent="0.25">
      <c r="A130" s="266"/>
      <c r="B130" s="275"/>
      <c r="C130" s="276"/>
      <c r="D130" s="277"/>
      <c r="E130" s="277"/>
      <c r="F130" s="277"/>
      <c r="G130" s="266"/>
      <c r="H130" s="324"/>
      <c r="I130" s="266"/>
      <c r="J130" s="667"/>
      <c r="K130" s="667"/>
      <c r="L130" s="668"/>
      <c r="M130" s="669"/>
      <c r="N130" s="688"/>
    </row>
    <row r="131" spans="1:14" s="272" customFormat="1" x14ac:dyDescent="0.25">
      <c r="A131" s="266"/>
      <c r="B131" s="275"/>
      <c r="C131" s="276"/>
      <c r="D131" s="277"/>
      <c r="E131" s="277"/>
      <c r="F131" s="277"/>
      <c r="G131" s="266"/>
      <c r="H131" s="324"/>
      <c r="I131" s="266"/>
      <c r="J131" s="667"/>
      <c r="K131" s="667"/>
      <c r="L131" s="668"/>
      <c r="M131" s="669"/>
      <c r="N131" s="688"/>
    </row>
    <row r="132" spans="1:14" s="272" customFormat="1" x14ac:dyDescent="0.25">
      <c r="A132" s="266"/>
      <c r="B132" s="275"/>
      <c r="C132" s="276"/>
      <c r="D132" s="277"/>
      <c r="E132" s="277"/>
      <c r="F132" s="277"/>
      <c r="G132" s="266"/>
      <c r="H132" s="324"/>
      <c r="I132" s="266"/>
      <c r="J132" s="667"/>
      <c r="K132" s="667"/>
      <c r="L132" s="668"/>
      <c r="M132" s="669"/>
      <c r="N132" s="688"/>
    </row>
    <row r="133" spans="1:14" s="272" customFormat="1" x14ac:dyDescent="0.25">
      <c r="A133" s="266"/>
      <c r="B133" s="275"/>
      <c r="C133" s="276"/>
      <c r="D133" s="277"/>
      <c r="E133" s="277"/>
      <c r="F133" s="277"/>
      <c r="G133" s="266"/>
      <c r="H133" s="324"/>
      <c r="I133" s="266"/>
      <c r="J133" s="667"/>
      <c r="K133" s="667"/>
      <c r="L133" s="668"/>
      <c r="M133" s="669"/>
      <c r="N133" s="688"/>
    </row>
    <row r="134" spans="1:14" s="272" customFormat="1" x14ac:dyDescent="0.25">
      <c r="A134" s="266"/>
      <c r="B134" s="275"/>
      <c r="C134" s="276"/>
      <c r="D134" s="277"/>
      <c r="E134" s="277"/>
      <c r="F134" s="277"/>
      <c r="G134" s="266"/>
      <c r="H134" s="324"/>
      <c r="I134" s="266"/>
      <c r="J134" s="667"/>
      <c r="K134" s="667"/>
      <c r="L134" s="668"/>
      <c r="M134" s="669"/>
      <c r="N134" s="688"/>
    </row>
    <row r="135" spans="1:14" s="272" customFormat="1" x14ac:dyDescent="0.25">
      <c r="A135" s="266"/>
      <c r="B135" s="275"/>
      <c r="C135" s="276"/>
      <c r="D135" s="277"/>
      <c r="E135" s="277"/>
      <c r="F135" s="277"/>
      <c r="G135" s="266"/>
      <c r="H135" s="324"/>
      <c r="I135" s="266"/>
      <c r="J135" s="667"/>
      <c r="K135" s="667"/>
      <c r="L135" s="668"/>
      <c r="M135" s="669"/>
      <c r="N135" s="688"/>
    </row>
    <row r="136" spans="1:14" s="272" customFormat="1" x14ac:dyDescent="0.25">
      <c r="A136" s="266"/>
      <c r="B136" s="275"/>
      <c r="C136" s="276"/>
      <c r="D136" s="277"/>
      <c r="E136" s="277"/>
      <c r="F136" s="277"/>
      <c r="G136" s="266"/>
      <c r="H136" s="324"/>
      <c r="I136" s="266"/>
      <c r="J136" s="667"/>
      <c r="K136" s="667"/>
      <c r="L136" s="668"/>
      <c r="M136" s="669"/>
      <c r="N136" s="688"/>
    </row>
    <row r="137" spans="1:14" s="272" customFormat="1" x14ac:dyDescent="0.25">
      <c r="A137" s="266"/>
      <c r="B137" s="275"/>
      <c r="C137" s="276"/>
      <c r="D137" s="277"/>
      <c r="E137" s="277"/>
      <c r="F137" s="277"/>
      <c r="G137" s="266"/>
      <c r="H137" s="324"/>
      <c r="I137" s="266"/>
      <c r="J137" s="667"/>
      <c r="K137" s="667"/>
      <c r="L137" s="668"/>
      <c r="M137" s="669"/>
      <c r="N137" s="688"/>
    </row>
    <row r="138" spans="1:14" s="272" customFormat="1" x14ac:dyDescent="0.25">
      <c r="A138" s="266"/>
      <c r="B138" s="275"/>
      <c r="C138" s="276"/>
      <c r="D138" s="277"/>
      <c r="E138" s="277"/>
      <c r="F138" s="277"/>
      <c r="G138" s="266"/>
      <c r="H138" s="324"/>
      <c r="I138" s="266"/>
      <c r="J138" s="667"/>
      <c r="K138" s="667"/>
      <c r="L138" s="668"/>
      <c r="M138" s="669"/>
      <c r="N138" s="688"/>
    </row>
    <row r="139" spans="1:14" s="272" customFormat="1" x14ac:dyDescent="0.25">
      <c r="A139" s="266"/>
      <c r="B139" s="275"/>
      <c r="C139" s="276"/>
      <c r="D139" s="277"/>
      <c r="E139" s="277"/>
      <c r="F139" s="277"/>
      <c r="G139" s="266"/>
      <c r="H139" s="324"/>
      <c r="I139" s="266"/>
      <c r="J139" s="667"/>
      <c r="K139" s="667"/>
      <c r="L139" s="668"/>
      <c r="M139" s="669"/>
      <c r="N139" s="688"/>
    </row>
    <row r="140" spans="1:14" s="272" customFormat="1" x14ac:dyDescent="0.25">
      <c r="A140" s="266"/>
      <c r="B140" s="275"/>
      <c r="C140" s="276"/>
      <c r="D140" s="277"/>
      <c r="E140" s="277"/>
      <c r="F140" s="277"/>
      <c r="G140" s="266"/>
      <c r="H140" s="324"/>
      <c r="I140" s="266"/>
      <c r="J140" s="667"/>
      <c r="K140" s="667"/>
      <c r="L140" s="668"/>
      <c r="M140" s="669"/>
      <c r="N140" s="688"/>
    </row>
    <row r="141" spans="1:14" s="272" customFormat="1" x14ac:dyDescent="0.25">
      <c r="A141" s="266"/>
      <c r="B141" s="275"/>
      <c r="C141" s="276"/>
      <c r="D141" s="277"/>
      <c r="E141" s="277"/>
      <c r="F141" s="277"/>
      <c r="G141" s="266"/>
      <c r="H141" s="324"/>
      <c r="I141" s="266"/>
      <c r="J141" s="667"/>
      <c r="K141" s="667"/>
      <c r="L141" s="668"/>
      <c r="M141" s="669"/>
      <c r="N141" s="688"/>
    </row>
    <row r="142" spans="1:14" s="272" customFormat="1" x14ac:dyDescent="0.25">
      <c r="A142" s="266"/>
      <c r="B142" s="275"/>
      <c r="C142" s="276"/>
      <c r="D142" s="277"/>
      <c r="E142" s="277"/>
      <c r="F142" s="277"/>
      <c r="G142" s="266"/>
      <c r="H142" s="324"/>
      <c r="I142" s="266"/>
      <c r="J142" s="667"/>
      <c r="K142" s="667"/>
      <c r="L142" s="668"/>
      <c r="M142" s="669"/>
      <c r="N142" s="688"/>
    </row>
    <row r="143" spans="1:14" s="272" customFormat="1" x14ac:dyDescent="0.25">
      <c r="A143" s="266"/>
      <c r="B143" s="275"/>
      <c r="C143" s="276"/>
      <c r="D143" s="277"/>
      <c r="E143" s="277"/>
      <c r="F143" s="277"/>
      <c r="G143" s="266"/>
      <c r="H143" s="324"/>
      <c r="I143" s="266"/>
      <c r="J143" s="667"/>
      <c r="K143" s="667"/>
      <c r="L143" s="668"/>
      <c r="M143" s="669"/>
      <c r="N143" s="688"/>
    </row>
    <row r="144" spans="1:14" s="272" customFormat="1" x14ac:dyDescent="0.25">
      <c r="A144" s="266"/>
      <c r="B144" s="275"/>
      <c r="C144" s="276"/>
      <c r="D144" s="277"/>
      <c r="E144" s="277"/>
      <c r="F144" s="277"/>
      <c r="G144" s="266"/>
      <c r="H144" s="324"/>
      <c r="I144" s="266"/>
      <c r="J144" s="667"/>
      <c r="K144" s="667"/>
      <c r="L144" s="668"/>
      <c r="M144" s="669"/>
      <c r="N144" s="688"/>
    </row>
    <row r="145" spans="1:14" s="272" customFormat="1" x14ac:dyDescent="0.25">
      <c r="A145" s="266"/>
      <c r="B145" s="275"/>
      <c r="C145" s="276"/>
      <c r="D145" s="277"/>
      <c r="E145" s="277"/>
      <c r="F145" s="277"/>
      <c r="G145" s="266"/>
      <c r="H145" s="324"/>
      <c r="I145" s="266"/>
      <c r="J145" s="667"/>
      <c r="K145" s="667"/>
      <c r="L145" s="668"/>
      <c r="M145" s="669"/>
      <c r="N145" s="688"/>
    </row>
    <row r="146" spans="1:14" s="272" customFormat="1" x14ac:dyDescent="0.25">
      <c r="A146" s="266"/>
      <c r="B146" s="275"/>
      <c r="C146" s="276"/>
      <c r="D146" s="277"/>
      <c r="E146" s="277"/>
      <c r="F146" s="277"/>
      <c r="G146" s="266"/>
      <c r="H146" s="324"/>
      <c r="I146" s="266"/>
      <c r="J146" s="667"/>
      <c r="K146" s="667"/>
      <c r="L146" s="668"/>
      <c r="M146" s="669"/>
      <c r="N146" s="688"/>
    </row>
    <row r="147" spans="1:14" s="272" customFormat="1" x14ac:dyDescent="0.25">
      <c r="A147" s="266"/>
      <c r="B147" s="275"/>
      <c r="C147" s="276"/>
      <c r="D147" s="277"/>
      <c r="E147" s="277"/>
      <c r="F147" s="277"/>
      <c r="G147" s="266"/>
      <c r="H147" s="324"/>
      <c r="I147" s="266"/>
      <c r="J147" s="667"/>
      <c r="K147" s="667"/>
      <c r="L147" s="668"/>
      <c r="M147" s="669"/>
      <c r="N147" s="688"/>
    </row>
    <row r="148" spans="1:14" s="272" customFormat="1" x14ac:dyDescent="0.25">
      <c r="A148" s="266"/>
      <c r="B148" s="275"/>
      <c r="C148" s="276"/>
      <c r="D148" s="277"/>
      <c r="E148" s="277"/>
      <c r="F148" s="277"/>
      <c r="G148" s="266"/>
      <c r="H148" s="324"/>
      <c r="I148" s="266"/>
      <c r="J148" s="667"/>
      <c r="K148" s="667"/>
      <c r="L148" s="668"/>
      <c r="M148" s="669"/>
      <c r="N148" s="688"/>
    </row>
    <row r="149" spans="1:14" s="272" customFormat="1" x14ac:dyDescent="0.25">
      <c r="A149" s="266"/>
      <c r="B149" s="275"/>
      <c r="C149" s="276"/>
      <c r="D149" s="277"/>
      <c r="E149" s="277"/>
      <c r="F149" s="277"/>
      <c r="G149" s="266"/>
      <c r="H149" s="324"/>
      <c r="I149" s="266"/>
      <c r="J149" s="667"/>
      <c r="K149" s="667"/>
      <c r="L149" s="668"/>
      <c r="M149" s="669"/>
      <c r="N149" s="688"/>
    </row>
    <row r="150" spans="1:14" s="272" customFormat="1" x14ac:dyDescent="0.25">
      <c r="A150" s="266"/>
      <c r="B150" s="275"/>
      <c r="C150" s="276"/>
      <c r="D150" s="277"/>
      <c r="E150" s="277"/>
      <c r="F150" s="277"/>
      <c r="G150" s="266"/>
      <c r="H150" s="324"/>
      <c r="I150" s="266"/>
      <c r="J150" s="667"/>
      <c r="K150" s="667"/>
      <c r="L150" s="668"/>
      <c r="M150" s="669"/>
      <c r="N150" s="688"/>
    </row>
    <row r="151" spans="1:14" s="272" customFormat="1" x14ac:dyDescent="0.25">
      <c r="A151" s="266"/>
      <c r="B151" s="275"/>
      <c r="C151" s="276"/>
      <c r="D151" s="277"/>
      <c r="E151" s="277"/>
      <c r="F151" s="277"/>
      <c r="G151" s="266"/>
      <c r="H151" s="324"/>
      <c r="I151" s="266"/>
      <c r="J151" s="667"/>
      <c r="K151" s="667"/>
      <c r="L151" s="668"/>
      <c r="M151" s="669"/>
      <c r="N151" s="688"/>
    </row>
    <row r="152" spans="1:14" s="272" customFormat="1" x14ac:dyDescent="0.25">
      <c r="A152" s="266"/>
      <c r="B152" s="275"/>
      <c r="C152" s="276"/>
      <c r="D152" s="277"/>
      <c r="E152" s="277"/>
      <c r="F152" s="277"/>
      <c r="G152" s="266"/>
      <c r="H152" s="324"/>
      <c r="I152" s="266"/>
      <c r="J152" s="667"/>
      <c r="K152" s="667"/>
      <c r="L152" s="668"/>
      <c r="M152" s="669"/>
      <c r="N152" s="688"/>
    </row>
    <row r="153" spans="1:14" s="272" customFormat="1" x14ac:dyDescent="0.25">
      <c r="A153" s="266"/>
      <c r="B153" s="275"/>
      <c r="C153" s="276"/>
      <c r="D153" s="277"/>
      <c r="E153" s="277"/>
      <c r="F153" s="277"/>
      <c r="G153" s="266"/>
      <c r="H153" s="324"/>
      <c r="I153" s="266"/>
      <c r="J153" s="667"/>
      <c r="K153" s="667"/>
      <c r="L153" s="668"/>
      <c r="M153" s="669"/>
      <c r="N153" s="688"/>
    </row>
    <row r="154" spans="1:14" s="272" customFormat="1" x14ac:dyDescent="0.25">
      <c r="A154" s="266"/>
      <c r="B154" s="275"/>
      <c r="C154" s="276"/>
      <c r="D154" s="277"/>
      <c r="E154" s="277"/>
      <c r="F154" s="277"/>
      <c r="G154" s="266"/>
      <c r="H154" s="324"/>
      <c r="I154" s="266"/>
      <c r="J154" s="667"/>
      <c r="K154" s="667"/>
      <c r="L154" s="668"/>
      <c r="M154" s="669"/>
      <c r="N154" s="688"/>
    </row>
    <row r="155" spans="1:14" s="272" customFormat="1" x14ac:dyDescent="0.25">
      <c r="A155" s="266"/>
      <c r="B155" s="275"/>
      <c r="C155" s="276"/>
      <c r="D155" s="277"/>
      <c r="E155" s="277"/>
      <c r="F155" s="277"/>
      <c r="G155" s="266"/>
      <c r="H155" s="324"/>
      <c r="I155" s="266"/>
      <c r="J155" s="667"/>
      <c r="K155" s="667"/>
      <c r="L155" s="668"/>
      <c r="M155" s="669"/>
      <c r="N155" s="688"/>
    </row>
    <row r="156" spans="1:14" s="272" customFormat="1" x14ac:dyDescent="0.25">
      <c r="A156" s="266"/>
      <c r="B156" s="275"/>
      <c r="C156" s="276"/>
      <c r="D156" s="277"/>
      <c r="E156" s="277"/>
      <c r="F156" s="277"/>
      <c r="G156" s="266"/>
      <c r="H156" s="324"/>
      <c r="I156" s="266"/>
      <c r="J156" s="667"/>
      <c r="K156" s="667"/>
      <c r="L156" s="668"/>
      <c r="M156" s="669"/>
      <c r="N156" s="688"/>
    </row>
    <row r="157" spans="1:14" s="272" customFormat="1" x14ac:dyDescent="0.25">
      <c r="A157" s="266"/>
      <c r="B157" s="275"/>
      <c r="C157" s="276"/>
      <c r="D157" s="277"/>
      <c r="E157" s="277"/>
      <c r="F157" s="277"/>
      <c r="G157" s="266"/>
      <c r="H157" s="324"/>
      <c r="I157" s="266"/>
      <c r="J157" s="667"/>
      <c r="K157" s="667"/>
      <c r="L157" s="668"/>
      <c r="M157" s="669"/>
      <c r="N157" s="688"/>
    </row>
    <row r="158" spans="1:14" s="272" customFormat="1" x14ac:dyDescent="0.25">
      <c r="A158" s="266"/>
      <c r="B158" s="275"/>
      <c r="C158" s="276"/>
      <c r="D158" s="277"/>
      <c r="E158" s="277"/>
      <c r="F158" s="277"/>
      <c r="G158" s="266"/>
      <c r="H158" s="324"/>
      <c r="I158" s="266"/>
      <c r="J158" s="667"/>
      <c r="K158" s="667"/>
      <c r="L158" s="668"/>
      <c r="M158" s="669"/>
      <c r="N158" s="688"/>
    </row>
    <row r="159" spans="1:14" s="272" customFormat="1" x14ac:dyDescent="0.25">
      <c r="A159" s="266"/>
      <c r="B159" s="275"/>
      <c r="C159" s="276"/>
      <c r="D159" s="277"/>
      <c r="E159" s="277"/>
      <c r="F159" s="277"/>
      <c r="G159" s="266"/>
      <c r="H159" s="324"/>
      <c r="I159" s="266"/>
      <c r="J159" s="667"/>
      <c r="K159" s="667"/>
      <c r="L159" s="668"/>
      <c r="M159" s="669"/>
      <c r="N159" s="688"/>
    </row>
    <row r="160" spans="1:14" s="272" customFormat="1" x14ac:dyDescent="0.25">
      <c r="A160" s="266"/>
      <c r="B160" s="275"/>
      <c r="C160" s="276"/>
      <c r="D160" s="277"/>
      <c r="E160" s="277"/>
      <c r="F160" s="277"/>
      <c r="G160" s="266"/>
      <c r="H160" s="324"/>
      <c r="I160" s="266"/>
      <c r="J160" s="667"/>
      <c r="K160" s="667"/>
      <c r="L160" s="668"/>
      <c r="M160" s="669"/>
      <c r="N160" s="688"/>
    </row>
    <row r="161" spans="1:14" s="272" customFormat="1" x14ac:dyDescent="0.25">
      <c r="A161" s="266"/>
      <c r="B161" s="275"/>
      <c r="C161" s="276"/>
      <c r="D161" s="277"/>
      <c r="E161" s="277"/>
      <c r="F161" s="277"/>
      <c r="G161" s="266"/>
      <c r="H161" s="324"/>
      <c r="I161" s="266"/>
      <c r="J161" s="667"/>
      <c r="K161" s="667"/>
      <c r="L161" s="668"/>
      <c r="M161" s="669"/>
      <c r="N161" s="688"/>
    </row>
    <row r="162" spans="1:14" s="272" customFormat="1" x14ac:dyDescent="0.25">
      <c r="A162" s="266"/>
      <c r="B162" s="275"/>
      <c r="C162" s="276"/>
      <c r="D162" s="277"/>
      <c r="E162" s="277"/>
      <c r="F162" s="277"/>
      <c r="G162" s="266"/>
      <c r="H162" s="324"/>
      <c r="I162" s="266"/>
      <c r="J162" s="667"/>
      <c r="K162" s="667"/>
      <c r="L162" s="668"/>
      <c r="M162" s="669"/>
      <c r="N162" s="688"/>
    </row>
    <row r="163" spans="1:14" s="272" customFormat="1" x14ac:dyDescent="0.25">
      <c r="A163" s="266"/>
      <c r="B163" s="275"/>
      <c r="C163" s="276"/>
      <c r="D163" s="277"/>
      <c r="E163" s="277"/>
      <c r="F163" s="277"/>
      <c r="G163" s="266"/>
      <c r="H163" s="324"/>
      <c r="I163" s="266"/>
      <c r="J163" s="667"/>
      <c r="K163" s="667"/>
      <c r="L163" s="668"/>
      <c r="M163" s="669"/>
      <c r="N163" s="688"/>
    </row>
  </sheetData>
  <sheetProtection algorithmName="SHA-512" hashValue="uxqV7k5Drc1qhzTI5ubqoiB/uVOAi681Dg7iA/o73bjQ2elaZV9le6obxYKUHA3hiYsrhc5L3lIzR7Y14WGT9A==" saltValue="JY5Q1UXHibLCV+pAb5cIKA==" spinCount="100000" sheet="1" objects="1" scenarios="1"/>
  <mergeCells count="3">
    <mergeCell ref="F3:H3"/>
    <mergeCell ref="F6:H6"/>
    <mergeCell ref="B7:H7"/>
  </mergeCells>
  <pageMargins left="0.43307086614173229" right="0.31496062992125984" top="0.43307086614173229" bottom="0.62992125984251968" header="0.35433070866141736" footer="0.31496062992125984"/>
  <pageSetup paperSize="9" scale="89" firstPageNumber="31" orientation="portrait" r:id="rId1"/>
  <headerFooter alignWithMargins="0">
    <oddHeader xml:space="preserve">&amp;R&amp;"Arial,Bold Italic"
</oddHeader>
    <oddFooter>&amp;L&amp;"Arial,Bold"&amp;8_______________________________________________________________________________________________________________________
ZNT 4198/17T Standard Quotation Document Ver. 2019-09-02&amp;C&amp;"Arial,Bold"&amp;9C&amp;P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5FD4C-CCAC-48AE-94ED-1B0190AF2618}">
  <sheetPr codeName="Sheet22">
    <tabColor theme="3" tint="0.59999389629810485"/>
  </sheetPr>
  <dimension ref="B1:M15"/>
  <sheetViews>
    <sheetView showGridLines="0" view="pageBreakPreview" zoomScale="115" zoomScaleNormal="100" zoomScaleSheetLayoutView="115" zoomScalePageLayoutView="150" workbookViewId="0">
      <selection activeCell="E20" sqref="E20"/>
    </sheetView>
  </sheetViews>
  <sheetFormatPr defaultColWidth="8.81640625" defaultRowHeight="12.5" x14ac:dyDescent="0.25"/>
  <cols>
    <col min="1" max="1" width="2" style="332" customWidth="1"/>
    <col min="2" max="2" width="8.453125" style="295" customWidth="1"/>
    <col min="3" max="3" width="55.81640625" style="351" customWidth="1"/>
    <col min="4" max="4" width="14.453125" style="351" customWidth="1"/>
    <col min="5" max="5" width="27.81640625" style="41" customWidth="1"/>
    <col min="6" max="6" width="1.453125" style="332" customWidth="1"/>
    <col min="7" max="7" width="4.1796875" style="332" customWidth="1"/>
    <col min="8" max="8" width="9.6328125" style="332" customWidth="1"/>
    <col min="9" max="9" width="11.1796875" style="333" customWidth="1"/>
    <col min="10" max="10" width="11.54296875" style="332" bestFit="1" customWidth="1"/>
    <col min="11" max="11" width="8.81640625" style="332"/>
    <col min="12" max="12" width="15.453125" style="332" customWidth="1"/>
    <col min="13" max="13" width="12.54296875" style="332" customWidth="1"/>
    <col min="14" max="14" width="9.1796875" style="332" customWidth="1"/>
    <col min="15" max="16384" width="8.81640625" style="332"/>
  </cols>
  <sheetData>
    <row r="1" spans="2:13" s="327" customFormat="1" ht="18" customHeight="1" x14ac:dyDescent="0.25">
      <c r="B1" s="325" t="str">
        <f>_Client1</f>
        <v>Province of KwaZulu-Natal</v>
      </c>
      <c r="C1" s="326"/>
      <c r="D1" s="567" t="s">
        <v>286</v>
      </c>
      <c r="E1" s="567"/>
      <c r="F1" s="281"/>
      <c r="H1" s="293"/>
      <c r="I1" s="328"/>
      <c r="M1" s="293"/>
    </row>
    <row r="2" spans="2:13" s="327" customFormat="1" ht="16.5" customHeight="1" x14ac:dyDescent="0.25">
      <c r="B2" s="329" t="str">
        <f>_Client2</f>
        <v>Department of Transport</v>
      </c>
      <c r="C2" s="326"/>
      <c r="D2" s="326"/>
      <c r="E2" s="293"/>
      <c r="F2" s="293"/>
      <c r="G2" s="293"/>
      <c r="H2" s="293"/>
      <c r="I2" s="328"/>
      <c r="K2" s="299"/>
      <c r="L2" s="299"/>
      <c r="M2" s="293"/>
    </row>
    <row r="3" spans="2:13" s="327" customFormat="1" ht="13.5" customHeight="1" x14ac:dyDescent="0.25">
      <c r="B3" s="330"/>
      <c r="C3" s="326"/>
      <c r="D3" s="326"/>
      <c r="E3" s="293"/>
      <c r="F3" s="293"/>
      <c r="G3" s="293"/>
      <c r="H3" s="293"/>
      <c r="I3" s="328"/>
      <c r="K3" s="299"/>
      <c r="L3" s="299"/>
      <c r="M3" s="293"/>
    </row>
    <row r="4" spans="2:13" s="327" customFormat="1" ht="13.5" customHeight="1" x14ac:dyDescent="0.25">
      <c r="B4" s="330"/>
      <c r="C4" s="326"/>
      <c r="D4" s="326"/>
      <c r="E4" s="293"/>
      <c r="F4" s="293"/>
      <c r="G4" s="293"/>
      <c r="H4" s="293"/>
      <c r="I4" s="328"/>
      <c r="K4" s="299"/>
      <c r="L4" s="299"/>
      <c r="M4" s="293"/>
    </row>
    <row r="5" spans="2:13" ht="12.75" customHeight="1" x14ac:dyDescent="0.25">
      <c r="B5" s="568" t="str">
        <f>'[1]Sch F'!B6</f>
        <v>SCHEDULE G: CONTRACT PARTICIPATION GOALS</v>
      </c>
      <c r="C5" s="569"/>
      <c r="D5" s="569"/>
      <c r="E5" s="569"/>
    </row>
    <row r="6" spans="2:13" ht="12.75" customHeight="1" x14ac:dyDescent="0.25">
      <c r="B6" s="334"/>
      <c r="C6" s="335"/>
      <c r="D6" s="335"/>
      <c r="E6" s="335"/>
    </row>
    <row r="7" spans="2:13" ht="12.75" customHeight="1" x14ac:dyDescent="0.25">
      <c r="B7" s="570" t="s">
        <v>33</v>
      </c>
      <c r="C7" s="570"/>
      <c r="D7" s="570"/>
      <c r="E7" s="570"/>
    </row>
    <row r="8" spans="2:13" ht="12.75" customHeight="1" x14ac:dyDescent="0.25">
      <c r="B8" s="336"/>
      <c r="C8" s="336"/>
      <c r="D8" s="336"/>
      <c r="E8" s="336"/>
    </row>
    <row r="9" spans="2:13" ht="25.5" customHeight="1" x14ac:dyDescent="0.25">
      <c r="B9" s="583" t="s">
        <v>287</v>
      </c>
      <c r="C9" s="583"/>
      <c r="D9" s="583"/>
      <c r="E9" s="583"/>
    </row>
    <row r="10" spans="2:13" ht="5.25" customHeight="1" thickBot="1" x14ac:dyDescent="0.3">
      <c r="B10" s="571"/>
      <c r="C10" s="571"/>
      <c r="D10" s="571"/>
      <c r="E10" s="571"/>
    </row>
    <row r="11" spans="2:13" s="331" customFormat="1" ht="25" customHeight="1" thickBot="1" x14ac:dyDescent="0.3">
      <c r="B11" s="337" t="s">
        <v>17</v>
      </c>
      <c r="C11" s="338" t="s">
        <v>1</v>
      </c>
      <c r="D11" s="339" t="s">
        <v>48</v>
      </c>
      <c r="E11" s="123" t="s">
        <v>5</v>
      </c>
      <c r="I11" s="340"/>
    </row>
    <row r="12" spans="2:13" ht="21" customHeight="1" x14ac:dyDescent="0.25">
      <c r="B12" s="408" t="s">
        <v>281</v>
      </c>
      <c r="C12" s="342" t="s">
        <v>310</v>
      </c>
      <c r="D12" s="343" t="s">
        <v>395</v>
      </c>
      <c r="E12" s="600">
        <f>'Sch G'!H45</f>
        <v>0</v>
      </c>
      <c r="H12" s="331"/>
      <c r="I12" s="344"/>
    </row>
    <row r="13" spans="2:13" ht="9" customHeight="1" thickBot="1" x14ac:dyDescent="0.3">
      <c r="B13" s="345"/>
      <c r="C13" s="346"/>
      <c r="D13" s="347"/>
      <c r="E13" s="118"/>
      <c r="H13" s="331"/>
      <c r="I13" s="344"/>
    </row>
    <row r="14" spans="2:13" ht="23.5" customHeight="1" thickBot="1" x14ac:dyDescent="0.3">
      <c r="B14" s="348" t="s">
        <v>401</v>
      </c>
      <c r="C14" s="349"/>
      <c r="D14" s="350"/>
      <c r="E14" s="113">
        <f>SUM(E12:E13)</f>
        <v>0</v>
      </c>
    </row>
    <row r="15" spans="2:13" x14ac:dyDescent="0.25">
      <c r="E15" s="39"/>
    </row>
  </sheetData>
  <sheetProtection algorithmName="SHA-512" hashValue="dRiV+/cv+C+TzyhDmAVWwuoGpcN23ceW+q4A6wY/8XEKoRGvDUvtBHydd3jy7J10yaLM7qSNLU/Ix2L4/pA1Kg==" saltValue="6Y/G7JE88Kz0RRjSc71o1Q==" spinCount="100000" sheet="1" objects="1" scenarios="1"/>
  <mergeCells count="5">
    <mergeCell ref="D1:E1"/>
    <mergeCell ref="B5:E5"/>
    <mergeCell ref="B7:E7"/>
    <mergeCell ref="B9:E9"/>
    <mergeCell ref="B10:E10"/>
  </mergeCells>
  <pageMargins left="0.43307086614173229" right="0.31496062992125984" top="0.43307086614173229" bottom="0.62992125984251968" header="0.35433070866141736" footer="0.31496062992125984"/>
  <pageSetup paperSize="9" scale="86" firstPageNumber="31" orientation="portrait" r:id="rId1"/>
  <headerFooter alignWithMargins="0">
    <oddHeader xml:space="preserve">&amp;R&amp;"Arial,Bold Italic"
</oddHeader>
    <oddFooter>&amp;L&amp;"Arial,Bold"&amp;8_______________________________________________________________________________________________________________________
ZNT 4198/17T Standard Quotation Document Ver. 2019-09-02&amp;C&amp;"Arial,Bold"&amp;9C&amp;P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64858-4EC5-4401-B785-E767E2B86E63}">
  <sheetPr codeName="Sheet25">
    <tabColor theme="3" tint="0.59999389629810485"/>
  </sheetPr>
  <dimension ref="B1:M29"/>
  <sheetViews>
    <sheetView showGridLines="0" view="pageBreakPreview" zoomScale="115" zoomScaleNormal="100" zoomScaleSheetLayoutView="115" zoomScalePageLayoutView="150" workbookViewId="0">
      <selection activeCell="I15" sqref="I15"/>
    </sheetView>
  </sheetViews>
  <sheetFormatPr defaultColWidth="8.81640625" defaultRowHeight="12.5" x14ac:dyDescent="0.25"/>
  <cols>
    <col min="1" max="1" width="2" style="332" customWidth="1"/>
    <col min="2" max="2" width="8.453125" style="295" customWidth="1"/>
    <col min="3" max="3" width="52.54296875" style="351" customWidth="1"/>
    <col min="4" max="4" width="13" style="351" customWidth="1"/>
    <col min="5" max="5" width="28.08984375" style="41" customWidth="1"/>
    <col min="6" max="6" width="1.453125" style="332" customWidth="1"/>
    <col min="7" max="7" width="3.81640625" style="332" customWidth="1"/>
    <col min="8" max="8" width="14.6328125" style="332" customWidth="1"/>
    <col min="9" max="9" width="19.1796875" style="333" customWidth="1"/>
    <col min="10" max="10" width="15.6328125" style="332" bestFit="1" customWidth="1"/>
    <col min="11" max="11" width="18" style="332" bestFit="1" customWidth="1"/>
    <col min="12" max="12" width="16.1796875" style="332" bestFit="1" customWidth="1"/>
    <col min="13" max="13" width="12.54296875" style="332" customWidth="1"/>
    <col min="14" max="14" width="9.1796875" style="332" customWidth="1"/>
    <col min="15" max="16" width="8.81640625" style="332"/>
    <col min="17" max="17" width="10" style="332" bestFit="1" customWidth="1"/>
    <col min="18" max="16384" width="8.81640625" style="332"/>
  </cols>
  <sheetData>
    <row r="1" spans="2:13" s="327" customFormat="1" ht="18" customHeight="1" x14ac:dyDescent="0.25">
      <c r="B1" s="325" t="str">
        <f>_Client1</f>
        <v>Province of KwaZulu-Natal</v>
      </c>
      <c r="C1" s="326"/>
      <c r="D1" s="567" t="s">
        <v>286</v>
      </c>
      <c r="E1" s="567"/>
      <c r="F1" s="281"/>
      <c r="H1" s="293"/>
      <c r="I1" s="328"/>
      <c r="M1" s="293"/>
    </row>
    <row r="2" spans="2:13" s="327" customFormat="1" ht="16.5" customHeight="1" x14ac:dyDescent="0.25">
      <c r="B2" s="329" t="str">
        <f>_Client2</f>
        <v>Department of Transport</v>
      </c>
      <c r="C2" s="326"/>
      <c r="D2" s="326"/>
      <c r="E2" s="293"/>
      <c r="F2" s="293"/>
      <c r="G2" s="293"/>
      <c r="H2" s="293"/>
      <c r="I2" s="328"/>
      <c r="K2" s="299"/>
      <c r="L2" s="299"/>
      <c r="M2" s="293"/>
    </row>
    <row r="3" spans="2:13" s="327" customFormat="1" ht="13.5" customHeight="1" x14ac:dyDescent="0.25">
      <c r="B3" s="590" t="s">
        <v>396</v>
      </c>
      <c r="C3" s="590"/>
      <c r="D3" s="590"/>
      <c r="E3" s="590"/>
      <c r="F3" s="293"/>
      <c r="G3" s="293"/>
      <c r="H3" s="293"/>
      <c r="I3" s="328"/>
      <c r="K3" s="299"/>
      <c r="L3" s="299"/>
      <c r="M3" s="293"/>
    </row>
    <row r="4" spans="2:13" ht="12.75" customHeight="1" x14ac:dyDescent="0.25">
      <c r="B4" s="583" t="s">
        <v>271</v>
      </c>
      <c r="C4" s="583"/>
      <c r="D4" s="583"/>
      <c r="E4" s="583"/>
    </row>
    <row r="5" spans="2:13" ht="25.5" customHeight="1" x14ac:dyDescent="0.25">
      <c r="B5" s="583" t="s">
        <v>287</v>
      </c>
      <c r="C5" s="583"/>
      <c r="D5" s="583"/>
      <c r="E5" s="583"/>
      <c r="I5" s="351"/>
    </row>
    <row r="6" spans="2:13" ht="5.25" customHeight="1" thickBot="1" x14ac:dyDescent="0.3">
      <c r="B6" s="571"/>
      <c r="C6" s="571"/>
      <c r="D6" s="571"/>
      <c r="E6" s="571"/>
    </row>
    <row r="7" spans="2:13" s="331" customFormat="1" ht="25" customHeight="1" thickBot="1" x14ac:dyDescent="0.3">
      <c r="B7" s="409"/>
      <c r="C7" s="410" t="s">
        <v>1</v>
      </c>
      <c r="D7" s="339" t="s">
        <v>48</v>
      </c>
      <c r="E7" s="123" t="s">
        <v>5</v>
      </c>
      <c r="I7" s="340"/>
    </row>
    <row r="8" spans="2:13" ht="21" customHeight="1" x14ac:dyDescent="0.25">
      <c r="B8" s="411" t="s">
        <v>272</v>
      </c>
      <c r="C8" s="412"/>
      <c r="D8" s="343"/>
      <c r="E8" s="118">
        <f>A!E24</f>
        <v>9787500</v>
      </c>
      <c r="H8" s="331"/>
      <c r="I8" s="344"/>
    </row>
    <row r="9" spans="2:13" ht="21" customHeight="1" x14ac:dyDescent="0.25">
      <c r="B9" s="411" t="s">
        <v>273</v>
      </c>
      <c r="C9" s="412"/>
      <c r="D9" s="343"/>
      <c r="E9" s="118">
        <f>D!E12</f>
        <v>0</v>
      </c>
      <c r="H9" s="331"/>
      <c r="I9" s="344"/>
    </row>
    <row r="10" spans="2:13" ht="21" customHeight="1" thickBot="1" x14ac:dyDescent="0.3">
      <c r="B10" s="411" t="s">
        <v>375</v>
      </c>
      <c r="C10" s="412"/>
      <c r="D10" s="343"/>
      <c r="E10" s="452">
        <f>F!E14</f>
        <v>49600740.806000002</v>
      </c>
      <c r="H10" s="331"/>
      <c r="I10" s="344"/>
    </row>
    <row r="11" spans="2:13" ht="21" customHeight="1" thickBot="1" x14ac:dyDescent="0.3">
      <c r="B11" s="348" t="s">
        <v>274</v>
      </c>
      <c r="C11" s="349"/>
      <c r="D11" s="350"/>
      <c r="E11" s="413"/>
      <c r="H11" s="699"/>
      <c r="I11" s="456"/>
      <c r="J11" s="445"/>
    </row>
    <row r="12" spans="2:13" ht="22.25" customHeight="1" thickBot="1" x14ac:dyDescent="0.3">
      <c r="B12" s="586" t="s">
        <v>397</v>
      </c>
      <c r="C12" s="587"/>
      <c r="D12" s="588"/>
      <c r="E12" s="417">
        <f>G!E14</f>
        <v>0</v>
      </c>
    </row>
    <row r="13" spans="2:13" ht="24" customHeight="1" thickBot="1" x14ac:dyDescent="0.3">
      <c r="B13" s="348" t="s">
        <v>275</v>
      </c>
      <c r="C13" s="349"/>
      <c r="D13" s="350"/>
      <c r="E13" s="429">
        <f>E11+E12</f>
        <v>0</v>
      </c>
      <c r="H13" s="479"/>
      <c r="I13" s="434"/>
      <c r="L13" s="414"/>
    </row>
    <row r="14" spans="2:13" ht="24" customHeight="1" thickBot="1" x14ac:dyDescent="0.3">
      <c r="B14" s="415" t="str">
        <f>"CONTINGENCIES ("&amp;TEXT(I14,"10%")&amp;" of Subtotal 2)"</f>
        <v>CONTINGENCIES (10% of Subtotal 2)</v>
      </c>
      <c r="C14" s="384"/>
      <c r="D14" s="416"/>
      <c r="E14" s="417">
        <f>E13*0.1</f>
        <v>0</v>
      </c>
      <c r="H14" s="418"/>
      <c r="I14" s="419"/>
      <c r="J14" s="420"/>
      <c r="K14" s="414"/>
    </row>
    <row r="15" spans="2:13" ht="21.75" customHeight="1" thickBot="1" x14ac:dyDescent="0.3">
      <c r="B15" s="348" t="s">
        <v>276</v>
      </c>
      <c r="C15" s="349"/>
      <c r="D15" s="350"/>
      <c r="E15" s="113">
        <f>E13+E14</f>
        <v>0</v>
      </c>
      <c r="H15" s="418"/>
      <c r="I15" s="419"/>
      <c r="J15" s="420"/>
      <c r="K15" s="414"/>
    </row>
    <row r="16" spans="2:13" ht="21.65" customHeight="1" thickBot="1" x14ac:dyDescent="0.3">
      <c r="B16" s="421" t="str">
        <f>"CONTRACT PRICE ADJUSTMENT ("&amp;TEXT(I18,"8%")&amp;" of Subtotal 3)"</f>
        <v>CONTRACT PRICE ADJUSTMENT (8% of Subtotal 3)</v>
      </c>
      <c r="C16" s="272"/>
      <c r="D16" s="422"/>
      <c r="E16" s="423">
        <f>E15*0.8</f>
        <v>0</v>
      </c>
      <c r="H16" s="418"/>
      <c r="I16" s="419"/>
      <c r="J16" s="420"/>
      <c r="K16" s="414"/>
    </row>
    <row r="17" spans="2:11" ht="21" customHeight="1" thickBot="1" x14ac:dyDescent="0.3">
      <c r="B17" s="348" t="s">
        <v>344</v>
      </c>
      <c r="C17" s="349"/>
      <c r="D17" s="350"/>
      <c r="E17" s="424">
        <f>E15+E16</f>
        <v>0</v>
      </c>
      <c r="J17" s="420"/>
      <c r="K17" s="420"/>
    </row>
    <row r="18" spans="2:11" ht="21" customHeight="1" thickBot="1" x14ac:dyDescent="0.3">
      <c r="B18" s="421" t="s">
        <v>345</v>
      </c>
      <c r="C18" s="272"/>
      <c r="D18" s="422"/>
      <c r="E18" s="425">
        <f>E17*0.15</f>
        <v>0</v>
      </c>
      <c r="H18" s="418"/>
      <c r="I18" s="419"/>
    </row>
    <row r="19" spans="2:11" ht="21" customHeight="1" thickBot="1" x14ac:dyDescent="0.3">
      <c r="B19" s="348" t="s">
        <v>277</v>
      </c>
      <c r="C19" s="349"/>
      <c r="D19" s="350"/>
      <c r="E19" s="429">
        <f>E17+E18</f>
        <v>0</v>
      </c>
      <c r="K19" s="414"/>
    </row>
    <row r="20" spans="2:11" ht="21" customHeight="1" x14ac:dyDescent="0.25">
      <c r="B20" s="432"/>
      <c r="C20" s="281"/>
      <c r="D20" s="281"/>
      <c r="E20" s="433"/>
      <c r="I20" s="426"/>
      <c r="J20" s="427"/>
      <c r="K20" s="428"/>
    </row>
    <row r="21" spans="2:11" ht="23.5" customHeight="1" x14ac:dyDescent="0.25">
      <c r="B21" s="589" t="s">
        <v>278</v>
      </c>
      <c r="C21" s="589"/>
      <c r="D21" s="589"/>
      <c r="E21" s="589"/>
      <c r="H21" s="430"/>
      <c r="I21" s="431"/>
      <c r="J21" s="414"/>
      <c r="K21" s="414"/>
    </row>
    <row r="22" spans="2:11" ht="23.5" customHeight="1" x14ac:dyDescent="0.25">
      <c r="B22" s="432"/>
      <c r="C22" s="281"/>
      <c r="D22" s="281"/>
      <c r="E22" s="433"/>
      <c r="I22" s="434"/>
      <c r="J22" s="474"/>
    </row>
    <row r="23" spans="2:11" ht="66" customHeight="1" x14ac:dyDescent="0.25">
      <c r="B23" s="584" t="s">
        <v>279</v>
      </c>
      <c r="C23" s="584"/>
      <c r="D23" s="584"/>
      <c r="E23" s="584"/>
      <c r="J23" s="414"/>
      <c r="K23" s="414"/>
    </row>
    <row r="24" spans="2:11" ht="13.5" customHeight="1" x14ac:dyDescent="0.25">
      <c r="B24" s="585" t="s">
        <v>280</v>
      </c>
      <c r="C24" s="585"/>
      <c r="D24" s="585"/>
      <c r="E24" s="585"/>
      <c r="I24" s="434"/>
      <c r="J24" s="414"/>
      <c r="K24" s="414"/>
    </row>
    <row r="25" spans="2:11" ht="23.5" customHeight="1" x14ac:dyDescent="0.25">
      <c r="I25" s="434"/>
      <c r="J25" s="414"/>
      <c r="K25" s="435"/>
    </row>
    <row r="26" spans="2:11" ht="57.75" customHeight="1" x14ac:dyDescent="0.25">
      <c r="I26" s="434"/>
    </row>
    <row r="27" spans="2:11" x14ac:dyDescent="0.25">
      <c r="I27" s="434"/>
    </row>
    <row r="29" spans="2:11" x14ac:dyDescent="0.25">
      <c r="I29" s="434"/>
    </row>
  </sheetData>
  <sheetProtection algorithmName="SHA-512" hashValue="BuYlxhq2zKYcfXw1mmqUM/MHyZG/ttxnM26lyIh+e9WUNlEkNCqezIxzTpkRltG3kFI9QzEZHggYoGwVgsxmOQ==" saltValue="ylpG2E78+Zje5W/WJ8HQww==" spinCount="100000" sheet="1" objects="1" scenarios="1"/>
  <mergeCells count="9">
    <mergeCell ref="B23:E23"/>
    <mergeCell ref="B24:E24"/>
    <mergeCell ref="D1:E1"/>
    <mergeCell ref="B4:E4"/>
    <mergeCell ref="B5:E5"/>
    <mergeCell ref="B6:E6"/>
    <mergeCell ref="B12:D12"/>
    <mergeCell ref="B21:E21"/>
    <mergeCell ref="B3:E3"/>
  </mergeCells>
  <pageMargins left="0.43307086614173229" right="0.31496062992125984" top="0.43307086614173229" bottom="0.62992125984251968" header="0.35433070866141736" footer="0.31496062992125984"/>
  <pageSetup paperSize="9" scale="78" firstPageNumber="31" orientation="portrait" r:id="rId1"/>
  <headerFooter alignWithMargins="0">
    <oddHeader xml:space="preserve">&amp;R&amp;"Arial,Bold Italic"
</oddHeader>
    <oddFooter>&amp;L&amp;"Arial,Bold"&amp;8_______________________________________________________________________________________________________________________
ZNT 4198/17T Standard Quotation Document Ver. 2019-09-02&amp;C&amp;"Arial,Bold"&amp;9C&amp;P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0">
    <tabColor rgb="FFFFFF00"/>
  </sheetPr>
  <dimension ref="A1:Q27"/>
  <sheetViews>
    <sheetView showGridLines="0" view="pageBreakPreview" zoomScaleNormal="89" zoomScaleSheetLayoutView="100" zoomScalePageLayoutView="89" workbookViewId="0">
      <pane xSplit="5" ySplit="2" topLeftCell="F3" activePane="bottomRight" state="frozen"/>
      <selection activeCell="A120" sqref="A120:XFD120"/>
      <selection pane="topRight" activeCell="A120" sqref="A120:XFD120"/>
      <selection pane="bottomLeft" activeCell="A120" sqref="A120:XFD120"/>
      <selection pane="bottomRight" activeCell="J16" sqref="J16"/>
    </sheetView>
  </sheetViews>
  <sheetFormatPr defaultColWidth="8.81640625" defaultRowHeight="11.5" x14ac:dyDescent="0.25"/>
  <cols>
    <col min="1" max="1" width="1.1796875" style="134" customWidth="1"/>
    <col min="2" max="2" width="7.453125" style="145" customWidth="1"/>
    <col min="3" max="3" width="41.1796875" style="133" customWidth="1"/>
    <col min="4" max="4" width="9" style="83" customWidth="1"/>
    <col min="5" max="5" width="4.453125" style="146" customWidth="1"/>
    <col min="6" max="6" width="10.81640625" style="163" customWidth="1"/>
    <col min="7" max="7" width="15.6328125" style="163" customWidth="1"/>
    <col min="8" max="8" width="15.1796875" style="164" customWidth="1"/>
    <col min="9" max="9" width="1.1796875" style="137" customWidth="1"/>
    <col min="10" max="10" width="13.54296875" style="601" customWidth="1"/>
    <col min="11" max="12" width="14.1796875" style="601" customWidth="1"/>
    <col min="13" max="13" width="14.1796875" style="602" customWidth="1"/>
    <col min="14" max="14" width="11.453125" style="613" bestFit="1" customWidth="1"/>
    <col min="15" max="15" width="12.81640625" style="613" customWidth="1"/>
    <col min="16" max="16" width="11.453125" style="613" bestFit="1" customWidth="1"/>
    <col min="17" max="17" width="10.453125" style="162" bestFit="1" customWidth="1"/>
    <col min="18" max="16384" width="8.81640625" style="134"/>
  </cols>
  <sheetData>
    <row r="1" spans="1:17" x14ac:dyDescent="0.25">
      <c r="B1" s="135"/>
      <c r="C1" s="82" t="s">
        <v>34</v>
      </c>
      <c r="E1" s="83"/>
      <c r="F1" s="84" t="s">
        <v>49</v>
      </c>
      <c r="G1" s="82">
        <v>1</v>
      </c>
      <c r="H1" s="136">
        <f>MAX(H2:H56)</f>
        <v>0</v>
      </c>
      <c r="J1" s="161"/>
      <c r="O1" s="614"/>
      <c r="P1" s="161"/>
    </row>
    <row r="2" spans="1:17" x14ac:dyDescent="0.25">
      <c r="A2" s="80"/>
      <c r="B2" s="462"/>
      <c r="C2" s="142"/>
      <c r="D2" s="142"/>
      <c r="E2" s="142"/>
      <c r="F2" s="142"/>
      <c r="G2" s="142"/>
      <c r="H2" s="142"/>
      <c r="I2" s="84"/>
      <c r="J2" s="603"/>
      <c r="K2" s="603"/>
      <c r="L2" s="603"/>
      <c r="M2" s="603"/>
    </row>
    <row r="3" spans="1:17" s="80" customFormat="1" x14ac:dyDescent="0.25">
      <c r="B3" s="156" t="s">
        <v>403</v>
      </c>
      <c r="C3" s="82"/>
      <c r="D3" s="83"/>
      <c r="E3" s="83"/>
      <c r="F3" s="546" t="s">
        <v>404</v>
      </c>
      <c r="G3" s="546"/>
      <c r="H3" s="546"/>
      <c r="I3" s="84"/>
      <c r="J3" s="601"/>
      <c r="K3" s="601"/>
      <c r="L3" s="601"/>
      <c r="M3" s="602"/>
      <c r="N3" s="602"/>
      <c r="O3" s="602"/>
      <c r="P3" s="602"/>
    </row>
    <row r="4" spans="1:17" s="80" customFormat="1" x14ac:dyDescent="0.25">
      <c r="B4" s="157" t="s">
        <v>32</v>
      </c>
      <c r="C4" s="82"/>
      <c r="D4" s="83"/>
      <c r="E4" s="83"/>
      <c r="F4" s="83"/>
      <c r="H4" s="84"/>
      <c r="I4" s="84"/>
      <c r="J4" s="601"/>
      <c r="K4" s="601"/>
      <c r="L4" s="601"/>
      <c r="M4" s="602"/>
      <c r="N4" s="602"/>
      <c r="O4" s="602"/>
      <c r="P4" s="602"/>
    </row>
    <row r="6" spans="1:17" s="80" customFormat="1" x14ac:dyDescent="0.25">
      <c r="B6" s="90" t="s">
        <v>18</v>
      </c>
      <c r="C6" s="139"/>
      <c r="D6" s="140"/>
      <c r="E6" s="140"/>
      <c r="F6" s="535" t="s">
        <v>372</v>
      </c>
      <c r="G6" s="535"/>
      <c r="H6" s="536"/>
      <c r="I6" s="164"/>
      <c r="J6" s="604"/>
      <c r="K6" s="604"/>
      <c r="L6" s="604"/>
      <c r="M6" s="605"/>
      <c r="N6" s="615"/>
      <c r="O6" s="615"/>
      <c r="P6" s="615"/>
      <c r="Q6" s="165"/>
    </row>
    <row r="7" spans="1:17" ht="24" customHeight="1" x14ac:dyDescent="0.25">
      <c r="B7" s="537" t="s">
        <v>287</v>
      </c>
      <c r="C7" s="538"/>
      <c r="D7" s="538"/>
      <c r="E7" s="538"/>
      <c r="F7" s="538"/>
      <c r="G7" s="538"/>
      <c r="H7" s="539"/>
      <c r="I7" s="166"/>
      <c r="J7" s="606"/>
      <c r="K7" s="606"/>
      <c r="L7" s="606"/>
      <c r="M7" s="607"/>
      <c r="O7" s="430"/>
    </row>
    <row r="8" spans="1:17" ht="8.15" customHeight="1" x14ac:dyDescent="0.25">
      <c r="B8" s="459"/>
      <c r="C8" s="159"/>
      <c r="D8" s="247"/>
      <c r="E8" s="159"/>
      <c r="F8" s="247"/>
      <c r="G8" s="167"/>
      <c r="H8" s="255"/>
      <c r="I8" s="166"/>
      <c r="J8" s="606"/>
      <c r="K8" s="606"/>
      <c r="L8" s="606"/>
      <c r="M8" s="607"/>
    </row>
    <row r="9" spans="1:17" s="148" customFormat="1" ht="20.149999999999999" customHeight="1" x14ac:dyDescent="0.25">
      <c r="B9" s="19" t="s">
        <v>0</v>
      </c>
      <c r="C9" s="18" t="s">
        <v>1</v>
      </c>
      <c r="D9" s="18" t="s">
        <v>2</v>
      </c>
      <c r="E9" s="18" t="s">
        <v>24</v>
      </c>
      <c r="F9" s="19" t="s">
        <v>3</v>
      </c>
      <c r="G9" s="19" t="s">
        <v>4</v>
      </c>
      <c r="H9" s="19" t="s">
        <v>5</v>
      </c>
      <c r="I9" s="62"/>
      <c r="J9" s="603"/>
      <c r="K9" s="603"/>
      <c r="L9" s="603"/>
      <c r="M9" s="608"/>
      <c r="N9" s="616"/>
      <c r="O9" s="616"/>
      <c r="P9" s="616"/>
      <c r="Q9" s="168"/>
    </row>
    <row r="10" spans="1:17" x14ac:dyDescent="0.25">
      <c r="B10" s="16"/>
      <c r="C10" s="3"/>
      <c r="D10" s="12"/>
      <c r="E10" s="7"/>
      <c r="F10" s="250"/>
      <c r="G10" s="253"/>
      <c r="H10" s="253" t="str">
        <f t="shared" ref="H10:H13" si="0">IF(D10="","",F10*G10)</f>
        <v/>
      </c>
      <c r="I10" s="63"/>
      <c r="J10" s="609"/>
      <c r="K10" s="610"/>
      <c r="L10" s="611"/>
      <c r="M10" s="196"/>
    </row>
    <row r="11" spans="1:17" ht="23" x14ac:dyDescent="0.25">
      <c r="B11" s="460" t="s">
        <v>101</v>
      </c>
      <c r="C11" s="6" t="s">
        <v>7</v>
      </c>
      <c r="D11" s="12"/>
      <c r="E11" s="7"/>
      <c r="F11" s="250"/>
      <c r="G11" s="253"/>
      <c r="H11" s="253" t="str">
        <f t="shared" si="0"/>
        <v/>
      </c>
      <c r="I11" s="63"/>
      <c r="J11" s="609"/>
      <c r="K11" s="610"/>
      <c r="L11" s="611"/>
      <c r="M11" s="233"/>
    </row>
    <row r="12" spans="1:17" x14ac:dyDescent="0.25">
      <c r="B12" s="16"/>
      <c r="C12" s="3"/>
      <c r="D12" s="12"/>
      <c r="E12" s="7"/>
      <c r="F12" s="250"/>
      <c r="G12" s="309"/>
      <c r="H12" s="253" t="str">
        <f t="shared" si="0"/>
        <v/>
      </c>
      <c r="I12" s="63"/>
      <c r="J12" s="609"/>
      <c r="K12" s="610"/>
      <c r="L12" s="611"/>
      <c r="M12" s="233"/>
    </row>
    <row r="13" spans="1:17" x14ac:dyDescent="0.25">
      <c r="B13" s="16" t="s">
        <v>102</v>
      </c>
      <c r="C13" s="3" t="s">
        <v>19</v>
      </c>
      <c r="D13" s="12"/>
      <c r="E13" s="7"/>
      <c r="F13" s="250"/>
      <c r="G13" s="253"/>
      <c r="H13" s="253" t="str">
        <f t="shared" si="0"/>
        <v/>
      </c>
      <c r="I13" s="63"/>
      <c r="J13" s="609"/>
      <c r="K13" s="610"/>
      <c r="L13" s="611"/>
      <c r="M13" s="196"/>
    </row>
    <row r="14" spans="1:17" x14ac:dyDescent="0.25">
      <c r="B14" s="16"/>
      <c r="C14" s="3"/>
      <c r="D14" s="12"/>
      <c r="E14" s="7"/>
      <c r="F14" s="250"/>
      <c r="G14" s="253"/>
      <c r="H14" s="253"/>
      <c r="I14" s="63"/>
      <c r="J14" s="609"/>
      <c r="K14" s="610"/>
      <c r="L14" s="611"/>
      <c r="M14" s="196"/>
    </row>
    <row r="15" spans="1:17" ht="12.75" customHeight="1" x14ac:dyDescent="0.25">
      <c r="B15" s="16" t="s">
        <v>103</v>
      </c>
      <c r="C15" s="3" t="s">
        <v>20</v>
      </c>
      <c r="D15" s="12" t="s">
        <v>183</v>
      </c>
      <c r="E15" s="7" t="s">
        <v>398</v>
      </c>
      <c r="F15" s="12">
        <v>1</v>
      </c>
      <c r="G15" s="591">
        <v>0</v>
      </c>
      <c r="H15" s="592">
        <f t="shared" ref="H15" si="1">IF(D15="","",F15*G15)</f>
        <v>0</v>
      </c>
      <c r="I15" s="64"/>
      <c r="J15" s="610"/>
      <c r="K15" s="610"/>
      <c r="L15" s="611"/>
      <c r="M15" s="313"/>
    </row>
    <row r="16" spans="1:17" ht="12.75" customHeight="1" x14ac:dyDescent="0.25">
      <c r="B16" s="16"/>
      <c r="C16" s="3"/>
      <c r="D16" s="12"/>
      <c r="E16" s="7"/>
      <c r="F16" s="12"/>
      <c r="G16" s="254"/>
      <c r="H16" s="236"/>
      <c r="I16" s="64"/>
      <c r="J16" s="610"/>
      <c r="K16" s="610"/>
      <c r="L16" s="611"/>
      <c r="M16" s="196"/>
    </row>
    <row r="17" spans="2:17" ht="12.75" customHeight="1" x14ac:dyDescent="0.25">
      <c r="B17" s="16" t="s">
        <v>104</v>
      </c>
      <c r="C17" s="3" t="s">
        <v>51</v>
      </c>
      <c r="D17" s="12" t="s">
        <v>183</v>
      </c>
      <c r="E17" s="7"/>
      <c r="F17" s="12">
        <v>1</v>
      </c>
      <c r="G17" s="591">
        <v>0</v>
      </c>
      <c r="H17" s="592">
        <f t="shared" ref="H17" si="2">IF(D17="","",F17*G17)</f>
        <v>0</v>
      </c>
      <c r="I17" s="64"/>
      <c r="J17" s="610"/>
      <c r="K17" s="610"/>
      <c r="L17" s="611"/>
      <c r="M17" s="313"/>
    </row>
    <row r="18" spans="2:17" ht="12" customHeight="1" x14ac:dyDescent="0.25">
      <c r="B18" s="16"/>
      <c r="C18" s="3"/>
      <c r="D18" s="12"/>
      <c r="E18" s="7"/>
      <c r="F18" s="250"/>
      <c r="G18" s="254"/>
      <c r="H18" s="236"/>
      <c r="I18" s="64"/>
      <c r="J18" s="609"/>
      <c r="K18" s="610"/>
      <c r="L18" s="611"/>
      <c r="M18" s="196"/>
    </row>
    <row r="19" spans="2:17" ht="18" customHeight="1" x14ac:dyDescent="0.25">
      <c r="B19" s="16" t="s">
        <v>105</v>
      </c>
      <c r="C19" s="11" t="s">
        <v>21</v>
      </c>
      <c r="D19" s="12" t="s">
        <v>8</v>
      </c>
      <c r="E19" s="7"/>
      <c r="F19" s="249">
        <v>12</v>
      </c>
      <c r="G19" s="591">
        <v>0</v>
      </c>
      <c r="H19" s="592">
        <f t="shared" ref="H19" si="3">IF(D19="","",F19*G19)</f>
        <v>0</v>
      </c>
      <c r="I19" s="64"/>
      <c r="J19" s="609"/>
      <c r="K19" s="610"/>
      <c r="L19" s="611"/>
      <c r="M19" s="238"/>
    </row>
    <row r="20" spans="2:17" ht="12" customHeight="1" x14ac:dyDescent="0.25">
      <c r="B20" s="16"/>
      <c r="C20" s="5"/>
      <c r="D20" s="12"/>
      <c r="E20" s="7"/>
      <c r="F20" s="250"/>
      <c r="G20" s="254"/>
      <c r="H20" s="236"/>
      <c r="I20" s="64"/>
      <c r="J20" s="609"/>
      <c r="K20" s="610"/>
      <c r="L20" s="611"/>
      <c r="M20" s="238"/>
    </row>
    <row r="21" spans="2:17" ht="12" customHeight="1" x14ac:dyDescent="0.25">
      <c r="B21" s="16" t="s">
        <v>106</v>
      </c>
      <c r="C21" s="169" t="s">
        <v>107</v>
      </c>
      <c r="D21" s="248" t="s">
        <v>108</v>
      </c>
      <c r="E21" s="79"/>
      <c r="F21" s="251">
        <v>12</v>
      </c>
      <c r="G21" s="591">
        <v>0</v>
      </c>
      <c r="H21" s="592">
        <f t="shared" ref="H21" si="4">IF(D21="","",F21*G21)</f>
        <v>0</v>
      </c>
      <c r="I21" s="170"/>
      <c r="J21" s="617"/>
      <c r="K21" s="610"/>
      <c r="L21" s="611"/>
      <c r="M21" s="196"/>
    </row>
    <row r="22" spans="2:17" ht="12" customHeight="1" x14ac:dyDescent="0.25">
      <c r="B22" s="16"/>
      <c r="C22" s="169"/>
      <c r="D22" s="248"/>
      <c r="E22" s="79"/>
      <c r="F22" s="252"/>
      <c r="G22" s="254"/>
      <c r="H22" s="256"/>
      <c r="I22" s="170"/>
      <c r="J22" s="617"/>
      <c r="K22" s="610"/>
      <c r="L22" s="611"/>
      <c r="M22" s="196"/>
    </row>
    <row r="23" spans="2:17" s="149" customFormat="1" ht="21.75" customHeight="1" x14ac:dyDescent="0.25">
      <c r="B23" s="528" t="s">
        <v>282</v>
      </c>
      <c r="C23" s="112" t="s">
        <v>374</v>
      </c>
      <c r="D23" s="74"/>
      <c r="E23" s="74"/>
      <c r="F23" s="75"/>
      <c r="G23" s="75"/>
      <c r="H23" s="595">
        <f>SUM(H15:H22)</f>
        <v>0</v>
      </c>
      <c r="I23" s="77"/>
      <c r="J23" s="511"/>
      <c r="K23" s="511"/>
      <c r="L23" s="512"/>
      <c r="M23" s="197"/>
      <c r="N23" s="618"/>
      <c r="O23" s="618"/>
      <c r="P23" s="618"/>
      <c r="Q23" s="171"/>
    </row>
    <row r="24" spans="2:17" ht="6" customHeight="1" x14ac:dyDescent="0.25">
      <c r="L24" s="612"/>
    </row>
    <row r="25" spans="2:17" ht="12" customHeight="1" x14ac:dyDescent="0.25">
      <c r="L25" s="612"/>
    </row>
    <row r="26" spans="2:17" ht="12" customHeight="1" x14ac:dyDescent="0.25">
      <c r="L26" s="612"/>
    </row>
    <row r="27" spans="2:17" ht="12" customHeight="1" x14ac:dyDescent="0.25">
      <c r="L27" s="612"/>
    </row>
  </sheetData>
  <sheetProtection algorithmName="SHA-512" hashValue="a10Z6YcZLoGAq/q5NMkY+MklX2X/zFnday77JR3QurGQ6guhFjFat3oUsblVtxFXTySCGkK9N7h+rqjGTO2KZA==" saltValue="0nesjyo1zHICb9TiA7cQWg==" spinCount="100000" sheet="1" objects="1" scenarios="1"/>
  <mergeCells count="3">
    <mergeCell ref="F6:H6"/>
    <mergeCell ref="F3:H3"/>
    <mergeCell ref="B7:H7"/>
  </mergeCells>
  <phoneticPr fontId="0" type="noConversion"/>
  <pageMargins left="0.43307086614173229" right="0.31496062992125984" top="0.43307086614173229" bottom="0.62992125984251968" header="0.35433070866141736" footer="0.31496062992125984"/>
  <pageSetup paperSize="9" scale="91" firstPageNumber="31" orientation="portrait" r:id="rId1"/>
  <headerFooter alignWithMargins="0">
    <oddHeader xml:space="preserve">&amp;R&amp;"Arial,Bold Italic"
</oddHeader>
    <oddFooter>&amp;L&amp;"Arial,Bold"&amp;8_______________________________________________________________________________________________________________________
ZNT 4198/17T Standard Quotation Document Ver. 2019-09-02&amp;C&amp;"Arial,Bold"&amp;9C&amp;P</oddFooter>
  </headerFooter>
  <extLst>
    <ext xmlns:x14="http://schemas.microsoft.com/office/spreadsheetml/2009/9/main" uri="{78C0D931-6437-407d-A8EE-F0AAD7539E65}">
      <x14:conditionalFormattings>
        <x14:conditionalFormatting xmlns:xm="http://schemas.microsoft.com/office/excel/2006/main">
          <x14:cfRule type="expression" priority="5" id="{E55DA3D7-8CE4-4F73-A5FD-ABF196D082B9}">
            <xm:f>AND(#REF!=FALSE,$D10&lt;&gt;"P C Sum",$D10&lt;&gt;"PC Sum",$D10&lt;&gt;"P Sum",$D10&lt;&gt;"Prov Sum",$G10&gt;=0)</xm:f>
            <x14:dxf>
              <font>
                <color theme="0"/>
              </font>
            </x14:dxf>
          </x14:cfRule>
          <xm:sqref>G10:H14 G20:H20 G22:H23 G16:H16 G18:H18</xm:sqref>
        </x14:conditionalFormatting>
        <x14:conditionalFormatting xmlns:xm="http://schemas.microsoft.com/office/excel/2006/main">
          <x14:cfRule type="expression" priority="316" id="{BA6D53B1-2D44-4A27-B07C-248F210F5930}">
            <xm:f>AND(#REF!=FALSE,#REF!&lt;&gt;"P C Sum",#REF!&lt;&gt;"PC Sum",#REF!&lt;&gt;"P Sum",#REF!&lt;&gt;"Prov Sum")</xm:f>
            <x14:dxf>
              <font>
                <color theme="0"/>
              </font>
            </x14:dxf>
          </x14:cfRule>
          <xm:sqref>K23:M23</xm:sqref>
        </x14:conditionalFormatting>
        <x14:conditionalFormatting xmlns:xm="http://schemas.microsoft.com/office/excel/2006/main">
          <x14:cfRule type="expression" priority="1" id="{240C2E4C-D49D-4BA6-9AE4-BDBA868EB6B3}">
            <xm:f>#REF!=FALSE</xm:f>
            <x14:dxf>
              <font>
                <color theme="0"/>
              </font>
            </x14:dxf>
          </x14:cfRule>
          <xm:sqref>O7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68B7E-E2BD-43D2-B1EE-F94B81070D30}">
  <sheetPr codeName="Sheet4">
    <tabColor theme="9" tint="0.59999389629810485"/>
  </sheetPr>
  <dimension ref="A1:R39"/>
  <sheetViews>
    <sheetView showGridLines="0" view="pageBreakPreview" zoomScaleNormal="130" zoomScaleSheetLayoutView="100" workbookViewId="0">
      <selection activeCell="K14" sqref="K14"/>
    </sheetView>
  </sheetViews>
  <sheetFormatPr defaultColWidth="11.08984375" defaultRowHeight="11.5" x14ac:dyDescent="0.25"/>
  <cols>
    <col min="1" max="1" width="1.1796875" style="85" customWidth="1"/>
    <col min="2" max="2" width="10.1796875" style="132" customWidth="1"/>
    <col min="3" max="3" width="41.1796875" style="85" customWidth="1"/>
    <col min="4" max="4" width="9" style="86" customWidth="1"/>
    <col min="5" max="5" width="4.453125" style="86" customWidth="1"/>
    <col min="6" max="6" width="14" style="87" customWidth="1"/>
    <col min="7" max="7" width="13.453125" style="88" customWidth="1"/>
    <col min="8" max="8" width="15.1796875" style="88" customWidth="1"/>
    <col min="9" max="9" width="1.1796875" style="85" customWidth="1"/>
    <col min="10" max="10" width="13.54296875" style="601" customWidth="1"/>
    <col min="11" max="11" width="14.1796875" style="601" customWidth="1"/>
    <col min="12" max="12" width="14.1796875" style="612" customWidth="1"/>
    <col min="13" max="13" width="14.1796875" style="602" customWidth="1"/>
    <col min="14" max="16384" width="11.08984375" style="85"/>
  </cols>
  <sheetData>
    <row r="1" spans="1:18" x14ac:dyDescent="0.25">
      <c r="A1" s="134"/>
      <c r="B1" s="135"/>
      <c r="C1" s="82" t="s">
        <v>34</v>
      </c>
      <c r="D1" s="83"/>
      <c r="E1" s="83"/>
      <c r="F1" s="83"/>
      <c r="G1" s="80"/>
      <c r="H1" s="136">
        <f>MAX(H2:H73)</f>
        <v>7687500</v>
      </c>
      <c r="I1" s="137"/>
    </row>
    <row r="2" spans="1:18" x14ac:dyDescent="0.25">
      <c r="B2" s="462"/>
      <c r="C2" s="142"/>
      <c r="D2" s="142"/>
      <c r="E2" s="142"/>
      <c r="F2" s="142"/>
      <c r="G2" s="142"/>
      <c r="H2" s="142"/>
      <c r="J2" s="603"/>
      <c r="K2" s="603"/>
      <c r="L2" s="619"/>
      <c r="M2" s="620"/>
    </row>
    <row r="3" spans="1:18" s="80" customFormat="1" x14ac:dyDescent="0.25">
      <c r="B3" s="156" t="s">
        <v>403</v>
      </c>
      <c r="C3" s="82"/>
      <c r="D3" s="83"/>
      <c r="E3" s="83"/>
      <c r="F3" s="546" t="s">
        <v>404</v>
      </c>
      <c r="G3" s="546"/>
      <c r="H3" s="546"/>
      <c r="I3" s="84"/>
      <c r="J3" s="601"/>
      <c r="K3" s="601"/>
      <c r="L3" s="612"/>
      <c r="M3" s="602"/>
    </row>
    <row r="4" spans="1:18" s="80" customFormat="1" x14ac:dyDescent="0.25">
      <c r="B4" s="157" t="s">
        <v>32</v>
      </c>
      <c r="C4" s="82"/>
      <c r="D4" s="83"/>
      <c r="E4" s="83"/>
      <c r="F4" s="83"/>
      <c r="H4" s="84"/>
      <c r="I4" s="84"/>
      <c r="J4" s="601"/>
      <c r="K4" s="601"/>
      <c r="L4" s="612"/>
      <c r="M4" s="602"/>
    </row>
    <row r="5" spans="1:18" x14ac:dyDescent="0.25">
      <c r="F5" s="86"/>
      <c r="G5" s="86"/>
      <c r="H5" s="86"/>
    </row>
    <row r="6" spans="1:18" s="89" customFormat="1" x14ac:dyDescent="0.25">
      <c r="B6" s="158" t="str">
        <f>'1.2'!B6</f>
        <v>SCHEDULE A: ROADWORKS</v>
      </c>
      <c r="C6" s="174"/>
      <c r="D6" s="91"/>
      <c r="E6" s="91"/>
      <c r="F6" s="535" t="s">
        <v>370</v>
      </c>
      <c r="G6" s="535"/>
      <c r="H6" s="536"/>
      <c r="I6" s="205"/>
      <c r="J6" s="604"/>
      <c r="K6" s="604"/>
      <c r="L6" s="621"/>
      <c r="M6" s="605"/>
    </row>
    <row r="7" spans="1:18" s="89" customFormat="1" ht="25.25" customHeight="1" x14ac:dyDescent="0.25">
      <c r="B7" s="548" t="s">
        <v>287</v>
      </c>
      <c r="C7" s="700"/>
      <c r="D7" s="700"/>
      <c r="E7" s="700"/>
      <c r="F7" s="700"/>
      <c r="G7" s="700"/>
      <c r="H7" s="550"/>
      <c r="I7" s="205"/>
      <c r="J7" s="606"/>
      <c r="K7" s="606"/>
      <c r="L7" s="622"/>
      <c r="M7" s="605"/>
    </row>
    <row r="8" spans="1:18" ht="8.15" customHeight="1" x14ac:dyDescent="0.25">
      <c r="B8" s="92"/>
      <c r="C8" s="93"/>
      <c r="D8" s="93"/>
      <c r="E8" s="93"/>
      <c r="F8" s="93"/>
      <c r="G8" s="93"/>
      <c r="H8" s="94"/>
      <c r="I8" s="206"/>
      <c r="J8" s="606"/>
      <c r="K8" s="606"/>
      <c r="L8" s="622"/>
      <c r="M8" s="605"/>
    </row>
    <row r="9" spans="1:18" s="13" customFormat="1" ht="20.149999999999999" customHeight="1" x14ac:dyDescent="0.25">
      <c r="B9" s="18" t="s">
        <v>22</v>
      </c>
      <c r="C9" s="18" t="s">
        <v>1</v>
      </c>
      <c r="D9" s="18" t="s">
        <v>2</v>
      </c>
      <c r="E9" s="18" t="s">
        <v>24</v>
      </c>
      <c r="F9" s="95" t="s">
        <v>3</v>
      </c>
      <c r="G9" s="96" t="s">
        <v>4</v>
      </c>
      <c r="H9" s="97" t="s">
        <v>5</v>
      </c>
      <c r="J9" s="603"/>
      <c r="K9" s="603"/>
      <c r="L9" s="619"/>
      <c r="M9" s="623"/>
    </row>
    <row r="10" spans="1:18" s="98" customFormat="1" ht="12" customHeight="1" x14ac:dyDescent="0.25">
      <c r="B10" s="14"/>
      <c r="C10" s="7"/>
      <c r="D10" s="7"/>
      <c r="E10" s="7"/>
      <c r="F10" s="99"/>
      <c r="G10" s="46"/>
      <c r="H10" s="9" t="str">
        <f>IF(D10="","",F10*G10)</f>
        <v/>
      </c>
      <c r="J10" s="609"/>
      <c r="K10" s="610"/>
      <c r="L10" s="611"/>
      <c r="M10" s="199"/>
    </row>
    <row r="11" spans="1:18" s="98" customFormat="1" ht="25.5" customHeight="1" x14ac:dyDescent="0.25">
      <c r="B11" s="533">
        <v>2.1</v>
      </c>
      <c r="C11" s="101" t="s">
        <v>136</v>
      </c>
      <c r="D11" s="7"/>
      <c r="E11" s="7"/>
      <c r="F11" s="55"/>
      <c r="G11" s="56"/>
      <c r="H11" s="57" t="str">
        <f>IF(D11="","",F11*G11)</f>
        <v/>
      </c>
      <c r="I11" s="132"/>
      <c r="J11" s="609"/>
      <c r="K11" s="610"/>
      <c r="L11" s="611"/>
      <c r="M11" s="199"/>
    </row>
    <row r="12" spans="1:18" s="98" customFormat="1" ht="12" customHeight="1" x14ac:dyDescent="0.25">
      <c r="B12" s="100"/>
      <c r="C12" s="101"/>
      <c r="D12" s="7"/>
      <c r="E12" s="7"/>
      <c r="F12" s="55"/>
      <c r="G12" s="56"/>
      <c r="H12" s="57" t="str">
        <f>IF(D12="","",F12*G12)</f>
        <v/>
      </c>
      <c r="I12" s="132"/>
      <c r="J12" s="609"/>
      <c r="K12" s="610"/>
      <c r="L12" s="611"/>
      <c r="M12" s="199"/>
    </row>
    <row r="13" spans="1:18" s="98" customFormat="1" ht="23" x14ac:dyDescent="0.25">
      <c r="B13" s="33" t="s">
        <v>137</v>
      </c>
      <c r="C13" s="54" t="s">
        <v>174</v>
      </c>
      <c r="D13" s="7"/>
      <c r="E13" s="7"/>
      <c r="F13" s="55"/>
      <c r="G13" s="56"/>
      <c r="H13" s="57"/>
      <c r="I13" s="132"/>
      <c r="J13" s="609"/>
      <c r="K13" s="610"/>
      <c r="L13" s="611"/>
      <c r="M13" s="199"/>
      <c r="O13" s="219"/>
      <c r="P13" s="219"/>
      <c r="Q13" s="219"/>
      <c r="R13" s="219"/>
    </row>
    <row r="14" spans="1:18" s="98" customFormat="1" ht="12" customHeight="1" x14ac:dyDescent="0.25">
      <c r="B14" s="53"/>
      <c r="C14" s="54"/>
      <c r="D14" s="7"/>
      <c r="E14" s="7"/>
      <c r="F14" s="55"/>
      <c r="G14" s="56"/>
      <c r="H14" s="57" t="str">
        <f>IF(D14="","",F14*G14)</f>
        <v/>
      </c>
      <c r="I14" s="132"/>
      <c r="J14" s="609"/>
      <c r="K14" s="610"/>
      <c r="L14" s="611"/>
      <c r="M14" s="199"/>
      <c r="O14" s="219"/>
      <c r="P14" s="219"/>
      <c r="Q14" s="219"/>
      <c r="R14" s="219"/>
    </row>
    <row r="15" spans="1:18" s="98" customFormat="1" ht="23" x14ac:dyDescent="0.25">
      <c r="B15" s="33" t="s">
        <v>139</v>
      </c>
      <c r="C15" s="3" t="s">
        <v>140</v>
      </c>
      <c r="D15" s="12" t="s">
        <v>138</v>
      </c>
      <c r="E15" s="12"/>
      <c r="F15" s="201">
        <v>7500000</v>
      </c>
      <c r="G15" s="475">
        <v>1</v>
      </c>
      <c r="H15" s="201">
        <f>IF(D15="","",F15*G15)</f>
        <v>7500000</v>
      </c>
      <c r="I15" s="132"/>
      <c r="J15" s="617"/>
      <c r="K15" s="610"/>
      <c r="L15" s="611"/>
      <c r="M15" s="199"/>
      <c r="O15" s="219"/>
      <c r="P15" s="219"/>
      <c r="Q15" s="219"/>
      <c r="R15" s="219"/>
    </row>
    <row r="16" spans="1:18" s="98" customFormat="1" ht="12" customHeight="1" x14ac:dyDescent="0.25">
      <c r="B16" s="20"/>
      <c r="C16" s="3"/>
      <c r="D16" s="7"/>
      <c r="E16" s="7"/>
      <c r="F16" s="55"/>
      <c r="G16" s="56"/>
      <c r="H16" s="57" t="str">
        <f>IF(D16="","",F16*G16)</f>
        <v/>
      </c>
      <c r="J16" s="609"/>
      <c r="K16" s="610"/>
      <c r="L16" s="611"/>
      <c r="M16" s="199"/>
      <c r="O16" s="130"/>
      <c r="P16" s="130"/>
      <c r="Q16" s="130"/>
      <c r="R16" s="130"/>
    </row>
    <row r="17" spans="2:18" s="98" customFormat="1" ht="12" customHeight="1" x14ac:dyDescent="0.25">
      <c r="B17" s="33" t="s">
        <v>142</v>
      </c>
      <c r="C17" s="3" t="s">
        <v>141</v>
      </c>
      <c r="D17" s="7" t="s">
        <v>6</v>
      </c>
      <c r="E17" s="7"/>
      <c r="F17" s="201">
        <f>H15</f>
        <v>7500000</v>
      </c>
      <c r="G17" s="593">
        <v>0</v>
      </c>
      <c r="H17" s="592">
        <f t="shared" ref="H17" si="0">IF(D17="","",F17*G17)</f>
        <v>0</v>
      </c>
      <c r="J17" s="617"/>
      <c r="K17" s="610"/>
      <c r="L17" s="611"/>
      <c r="M17" s="199"/>
      <c r="O17" s="130"/>
      <c r="P17" s="130"/>
      <c r="Q17" s="130"/>
      <c r="R17" s="130"/>
    </row>
    <row r="18" spans="2:18" s="98" customFormat="1" ht="12" customHeight="1" x14ac:dyDescent="0.25">
      <c r="B18" s="33"/>
      <c r="C18" s="3"/>
      <c r="D18" s="7"/>
      <c r="E18" s="7"/>
      <c r="F18" s="55"/>
      <c r="G18" s="470"/>
      <c r="H18" s="57"/>
      <c r="J18" s="617"/>
      <c r="K18" s="610"/>
      <c r="L18" s="611"/>
      <c r="M18" s="199"/>
      <c r="O18" s="130"/>
      <c r="P18" s="130"/>
      <c r="Q18" s="130"/>
      <c r="R18" s="130"/>
    </row>
    <row r="19" spans="2:18" s="98" customFormat="1" ht="12" customHeight="1" x14ac:dyDescent="0.25">
      <c r="B19" s="20" t="s">
        <v>143</v>
      </c>
      <c r="C19" s="3" t="s">
        <v>144</v>
      </c>
      <c r="D19" s="7"/>
      <c r="E19" s="7"/>
      <c r="F19" s="60"/>
      <c r="G19" s="58"/>
      <c r="H19" s="57"/>
      <c r="J19" s="617"/>
      <c r="K19" s="610"/>
      <c r="L19" s="611"/>
      <c r="M19" s="199"/>
    </row>
    <row r="20" spans="2:18" s="98" customFormat="1" x14ac:dyDescent="0.25">
      <c r="B20" s="20"/>
      <c r="C20" s="3"/>
      <c r="D20" s="7"/>
      <c r="E20" s="7"/>
      <c r="F20" s="60"/>
      <c r="G20" s="58"/>
      <c r="H20" s="57"/>
      <c r="J20" s="617"/>
      <c r="K20" s="610"/>
      <c r="L20" s="611"/>
      <c r="M20" s="199"/>
    </row>
    <row r="21" spans="2:18" s="98" customFormat="1" ht="12" customHeight="1" x14ac:dyDescent="0.25">
      <c r="B21" s="20" t="s">
        <v>145</v>
      </c>
      <c r="C21" s="3" t="s">
        <v>146</v>
      </c>
      <c r="D21" s="7" t="s">
        <v>138</v>
      </c>
      <c r="E21" s="7"/>
      <c r="F21" s="201">
        <v>187500</v>
      </c>
      <c r="G21" s="475">
        <v>1</v>
      </c>
      <c r="H21" s="57">
        <f>IF(D21="","",F21*G21)</f>
        <v>187500</v>
      </c>
      <c r="J21" s="617"/>
      <c r="K21" s="610"/>
      <c r="L21" s="611"/>
      <c r="M21" s="199"/>
    </row>
    <row r="22" spans="2:18" s="98" customFormat="1" x14ac:dyDescent="0.25">
      <c r="B22" s="20"/>
      <c r="C22" s="3"/>
      <c r="D22" s="7"/>
      <c r="E22" s="7"/>
      <c r="F22" s="60"/>
      <c r="G22" s="58"/>
      <c r="H22" s="57"/>
      <c r="J22" s="617"/>
      <c r="K22" s="610"/>
      <c r="L22" s="611"/>
      <c r="M22" s="199"/>
    </row>
    <row r="23" spans="2:18" s="98" customFormat="1" ht="12" customHeight="1" x14ac:dyDescent="0.25">
      <c r="B23" s="33" t="s">
        <v>148</v>
      </c>
      <c r="C23" s="3" t="s">
        <v>147</v>
      </c>
      <c r="D23" s="7" t="s">
        <v>6</v>
      </c>
      <c r="E23" s="7"/>
      <c r="F23" s="201">
        <f>H21</f>
        <v>187500</v>
      </c>
      <c r="G23" s="593">
        <v>0</v>
      </c>
      <c r="H23" s="592">
        <f t="shared" ref="H23" si="1">IF(D23="","",F23*G23)</f>
        <v>0</v>
      </c>
      <c r="J23" s="617"/>
      <c r="K23" s="610"/>
      <c r="L23" s="611"/>
      <c r="M23" s="199"/>
    </row>
    <row r="24" spans="2:18" s="98" customFormat="1" x14ac:dyDescent="0.25">
      <c r="B24" s="20"/>
      <c r="C24" s="3"/>
      <c r="D24" s="7"/>
      <c r="E24" s="7"/>
      <c r="F24" s="60"/>
      <c r="G24" s="58"/>
      <c r="H24" s="57"/>
      <c r="J24" s="617"/>
      <c r="K24" s="610"/>
      <c r="L24" s="611"/>
      <c r="M24" s="199"/>
    </row>
    <row r="25" spans="2:18" s="98" customFormat="1" ht="12" customHeight="1" x14ac:dyDescent="0.3">
      <c r="B25" s="33" t="s">
        <v>149</v>
      </c>
      <c r="C25" s="3" t="s">
        <v>150</v>
      </c>
      <c r="D25" s="7" t="s">
        <v>36</v>
      </c>
      <c r="E25" s="7" t="s">
        <v>24</v>
      </c>
      <c r="F25" s="60">
        <v>500</v>
      </c>
      <c r="G25" s="591">
        <v>0</v>
      </c>
      <c r="H25" s="592">
        <f t="shared" ref="H25" si="2">IF(D25="","",F25*G25)</f>
        <v>0</v>
      </c>
      <c r="J25" s="617"/>
      <c r="K25" s="610"/>
      <c r="L25" s="611"/>
      <c r="M25" s="199"/>
    </row>
    <row r="26" spans="2:18" s="98" customFormat="1" x14ac:dyDescent="0.25">
      <c r="B26" s="20"/>
      <c r="C26" s="3"/>
      <c r="D26" s="7"/>
      <c r="E26" s="7"/>
      <c r="F26" s="60"/>
      <c r="G26" s="58"/>
      <c r="H26" s="57"/>
      <c r="J26" s="609"/>
      <c r="K26" s="610"/>
      <c r="L26" s="611"/>
      <c r="M26" s="199"/>
    </row>
    <row r="27" spans="2:18" s="98" customFormat="1" x14ac:dyDescent="0.25">
      <c r="B27" s="20"/>
      <c r="C27" s="3"/>
      <c r="D27" s="7"/>
      <c r="E27" s="7"/>
      <c r="F27" s="60"/>
      <c r="G27" s="58"/>
      <c r="H27" s="57"/>
      <c r="J27" s="609"/>
      <c r="K27" s="610"/>
      <c r="L27" s="611"/>
      <c r="M27" s="199"/>
    </row>
    <row r="28" spans="2:18" s="98" customFormat="1" ht="12" customHeight="1" x14ac:dyDescent="0.25">
      <c r="B28" s="20" t="s">
        <v>151</v>
      </c>
      <c r="C28" s="3" t="s">
        <v>376</v>
      </c>
      <c r="D28" s="7" t="s">
        <v>100</v>
      </c>
      <c r="E28" s="7" t="s">
        <v>24</v>
      </c>
      <c r="F28" s="60">
        <v>1</v>
      </c>
      <c r="G28" s="591">
        <v>0</v>
      </c>
      <c r="H28" s="592">
        <f t="shared" ref="H28" si="3">IF(D28="","",F28*G28)</f>
        <v>0</v>
      </c>
      <c r="J28" s="617"/>
      <c r="K28" s="610"/>
      <c r="L28" s="611"/>
      <c r="M28" s="199"/>
    </row>
    <row r="29" spans="2:18" s="98" customFormat="1" ht="12" customHeight="1" x14ac:dyDescent="0.25">
      <c r="B29" s="20"/>
      <c r="C29" s="3"/>
      <c r="D29" s="7"/>
      <c r="E29" s="7"/>
      <c r="F29" s="60"/>
      <c r="G29" s="58"/>
      <c r="H29" s="57"/>
      <c r="J29" s="617"/>
      <c r="K29" s="610"/>
      <c r="L29" s="611"/>
      <c r="M29" s="199"/>
    </row>
    <row r="30" spans="2:18" s="98" customFormat="1" ht="23" x14ac:dyDescent="0.25">
      <c r="B30" s="20" t="s">
        <v>152</v>
      </c>
      <c r="C30" s="5" t="s">
        <v>153</v>
      </c>
      <c r="D30" s="7"/>
      <c r="E30" s="7"/>
      <c r="F30" s="60"/>
      <c r="G30" s="58"/>
      <c r="H30" s="57"/>
      <c r="J30" s="624"/>
      <c r="K30" s="610"/>
      <c r="L30" s="611"/>
      <c r="M30" s="199"/>
    </row>
    <row r="31" spans="2:18" s="98" customFormat="1" ht="12" customHeight="1" x14ac:dyDescent="0.25">
      <c r="B31" s="20"/>
      <c r="C31" s="61"/>
      <c r="D31" s="7"/>
      <c r="E31" s="7"/>
      <c r="F31" s="60"/>
      <c r="G31" s="58"/>
      <c r="H31" s="57"/>
      <c r="J31" s="609"/>
      <c r="K31" s="610"/>
      <c r="L31" s="611"/>
      <c r="M31" s="199"/>
    </row>
    <row r="32" spans="2:18" s="98" customFormat="1" ht="12" customHeight="1" x14ac:dyDescent="0.3">
      <c r="B32" s="20" t="s">
        <v>154</v>
      </c>
      <c r="C32" s="3" t="s">
        <v>155</v>
      </c>
      <c r="D32" s="7" t="s">
        <v>36</v>
      </c>
      <c r="E32" s="7" t="s">
        <v>24</v>
      </c>
      <c r="F32" s="60">
        <v>50</v>
      </c>
      <c r="G32" s="591">
        <v>0</v>
      </c>
      <c r="H32" s="592">
        <f t="shared" ref="H32" si="4">IF(D32="","",F32*G32)</f>
        <v>0</v>
      </c>
      <c r="J32" s="617"/>
      <c r="K32" s="610"/>
      <c r="L32" s="611"/>
      <c r="M32" s="199"/>
    </row>
    <row r="33" spans="2:13" s="98" customFormat="1" x14ac:dyDescent="0.25">
      <c r="B33" s="20"/>
      <c r="C33" s="61"/>
      <c r="D33" s="7"/>
      <c r="E33" s="7"/>
      <c r="F33" s="60"/>
      <c r="G33" s="58"/>
      <c r="H33" s="57"/>
      <c r="J33" s="609"/>
      <c r="K33" s="610"/>
      <c r="L33" s="611"/>
      <c r="M33" s="199"/>
    </row>
    <row r="34" spans="2:13" s="98" customFormat="1" ht="12" customHeight="1" x14ac:dyDescent="0.3">
      <c r="B34" s="20" t="s">
        <v>200</v>
      </c>
      <c r="C34" s="5" t="s">
        <v>156</v>
      </c>
      <c r="D34" s="7" t="s">
        <v>36</v>
      </c>
      <c r="E34" s="7" t="s">
        <v>24</v>
      </c>
      <c r="F34" s="60">
        <v>50</v>
      </c>
      <c r="G34" s="591">
        <v>0</v>
      </c>
      <c r="H34" s="592">
        <f t="shared" ref="H34" si="5">IF(D34="","",F34*G34)</f>
        <v>0</v>
      </c>
      <c r="J34" s="617"/>
      <c r="K34" s="610"/>
      <c r="L34" s="611"/>
      <c r="M34" s="199"/>
    </row>
    <row r="35" spans="2:13" s="98" customFormat="1" ht="12" customHeight="1" x14ac:dyDescent="0.25">
      <c r="B35" s="20"/>
      <c r="C35" s="3"/>
      <c r="D35" s="7"/>
      <c r="E35" s="7"/>
      <c r="F35" s="60"/>
      <c r="G35" s="58"/>
      <c r="H35" s="57"/>
      <c r="J35" s="610"/>
      <c r="K35" s="610"/>
      <c r="L35" s="611"/>
      <c r="M35" s="199"/>
    </row>
    <row r="36" spans="2:13" s="98" customFormat="1" ht="12" customHeight="1" x14ac:dyDescent="0.3">
      <c r="B36" s="20" t="s">
        <v>199</v>
      </c>
      <c r="C36" s="3" t="s">
        <v>201</v>
      </c>
      <c r="D36" s="7" t="s">
        <v>36</v>
      </c>
      <c r="E36" s="7" t="s">
        <v>24</v>
      </c>
      <c r="F36" s="60">
        <v>50</v>
      </c>
      <c r="G36" s="591">
        <v>0</v>
      </c>
      <c r="H36" s="592">
        <f t="shared" ref="H36" si="6">IF(D36="","",F36*G36)</f>
        <v>0</v>
      </c>
      <c r="J36" s="617"/>
      <c r="K36" s="610"/>
      <c r="L36" s="611"/>
      <c r="M36" s="199"/>
    </row>
    <row r="37" spans="2:13" s="102" customFormat="1" x14ac:dyDescent="0.25">
      <c r="B37" s="103"/>
      <c r="C37" s="3"/>
      <c r="D37" s="79"/>
      <c r="E37" s="79"/>
      <c r="F37" s="104"/>
      <c r="G37" s="78"/>
      <c r="H37" s="57"/>
      <c r="J37" s="609"/>
      <c r="K37" s="610"/>
      <c r="L37" s="611"/>
      <c r="M37" s="199"/>
    </row>
    <row r="38" spans="2:13" s="42" customFormat="1" ht="24.75" customHeight="1" x14ac:dyDescent="0.25">
      <c r="B38" s="455" t="s">
        <v>283</v>
      </c>
      <c r="C38" s="551" t="s">
        <v>374</v>
      </c>
      <c r="D38" s="552"/>
      <c r="E38" s="552"/>
      <c r="F38" s="552"/>
      <c r="G38" s="553"/>
      <c r="H38" s="105">
        <f>SUM(H15:H37)</f>
        <v>7687500</v>
      </c>
      <c r="J38" s="511"/>
      <c r="K38" s="511"/>
      <c r="L38" s="512"/>
      <c r="M38" s="200"/>
    </row>
    <row r="39" spans="2:13" s="102" customFormat="1" ht="6" customHeight="1" x14ac:dyDescent="0.25">
      <c r="B39" s="106"/>
      <c r="C39" s="107"/>
      <c r="D39" s="108"/>
      <c r="E39" s="108"/>
      <c r="F39" s="109"/>
      <c r="G39" s="110"/>
      <c r="H39" s="111"/>
      <c r="J39" s="601"/>
      <c r="K39" s="601"/>
      <c r="L39" s="612"/>
      <c r="M39" s="602"/>
    </row>
  </sheetData>
  <sheetProtection algorithmName="SHA-512" hashValue="8GUbnLaNiyxUz3RbKdGT/3rpAoXt4jYVG8jHOyY/JfTqs9op9taPJ9H7zPtoURkk7TYwlR3WnTCGqYSa6nIUsQ==" saltValue="bWPCqIpMCIgc8L+ol882lw==" spinCount="100000" sheet="1" objects="1" scenarios="1"/>
  <mergeCells count="4">
    <mergeCell ref="F3:H3"/>
    <mergeCell ref="F6:H6"/>
    <mergeCell ref="B7:H7"/>
    <mergeCell ref="C38:G38"/>
  </mergeCells>
  <pageMargins left="0.7" right="0.7" top="0.75" bottom="0.75" header="0.3" footer="0.3"/>
  <pageSetup paperSize="9" scale="80" orientation="portrait" r:id="rId1"/>
  <extLst>
    <ext xmlns:x14="http://schemas.microsoft.com/office/spreadsheetml/2009/9/main" uri="{78C0D931-6437-407d-A8EE-F0AAD7539E65}">
      <x14:conditionalFormattings>
        <x14:conditionalFormatting xmlns:xm="http://schemas.microsoft.com/office/excel/2006/main">
          <x14:cfRule type="expression" priority="2" id="{341F47EA-BD7E-4C8A-B76A-97D938D2AAC3}">
            <xm:f>AND(#REF!=FALSE,$D15&lt;&gt;"P C Sum",$D15&lt;&gt;"PC Sum",$D15&lt;&gt;"P Sum",$D15&lt;&gt;"Prov Sum")</xm:f>
            <x14:dxf>
              <font>
                <color theme="0"/>
              </font>
            </x14:dxf>
          </x14:cfRule>
          <xm:sqref>F15 G16:H16 G18:H20</xm:sqref>
        </x14:conditionalFormatting>
        <x14:conditionalFormatting xmlns:xm="http://schemas.microsoft.com/office/excel/2006/main">
          <x14:cfRule type="expression" priority="5" id="{8B959B92-2AB4-4D7E-BF36-003D990E8258}">
            <xm:f>AND(#REF!=FALSE,$D17&lt;&gt;"P C Sum",$D17&lt;&gt;"PC Sum",$D17&lt;&gt;"P Sum",$D17&lt;&gt;"Prov Sum")</xm:f>
            <x14:dxf>
              <font>
                <color theme="0"/>
              </font>
            </x14:dxf>
          </x14:cfRule>
          <xm:sqref>F17</xm:sqref>
        </x14:conditionalFormatting>
        <x14:conditionalFormatting xmlns:xm="http://schemas.microsoft.com/office/excel/2006/main">
          <x14:cfRule type="expression" priority="1" id="{C731D42E-F2F6-4217-B3C0-2FEEF6B7D596}">
            <xm:f>AND(#REF!=FALSE,$D21&lt;&gt;"P C Sum",$D21&lt;&gt;"PC Sum",$D21&lt;&gt;"P Sum",$D21&lt;&gt;"Prov Sum")</xm:f>
            <x14:dxf>
              <font>
                <color theme="0"/>
              </font>
            </x14:dxf>
          </x14:cfRule>
          <xm:sqref>F21</xm:sqref>
        </x14:conditionalFormatting>
        <x14:conditionalFormatting xmlns:xm="http://schemas.microsoft.com/office/excel/2006/main">
          <x14:cfRule type="expression" priority="3" id="{00650FD3-17F5-4593-8810-286335043B7B}">
            <xm:f>AND(#REF!=FALSE,$D23&lt;&gt;"P C Sum",$D23&lt;&gt;"PC Sum",$D23&lt;&gt;"P Sum",$D23&lt;&gt;"Prov Sum")</xm:f>
            <x14:dxf>
              <font>
                <color theme="0"/>
              </font>
            </x14:dxf>
          </x14:cfRule>
          <xm:sqref>F23</xm:sqref>
        </x14:conditionalFormatting>
        <x14:conditionalFormatting xmlns:xm="http://schemas.microsoft.com/office/excel/2006/main">
          <x14:cfRule type="expression" priority="4" id="{3E9EDF1D-E843-43AB-ADBB-76CDC0100FEA}">
            <xm:f>AND(#REF!=FALSE,$D10&lt;&gt;"P C Sum",$D10&lt;&gt;"PC Sum",$D10&lt;&gt;"P Sum",$D10&lt;&gt;"Prov Sum")</xm:f>
            <x14:dxf>
              <font>
                <color theme="0"/>
              </font>
            </x14:dxf>
          </x14:cfRule>
          <xm:sqref>G10:H14 H15 H21 G22:H22 H38 G26:H27 G24:H24 G29:H31 G33:H33 G35:H35 G37:H37</xm:sqref>
        </x14:conditionalFormatting>
        <x14:conditionalFormatting xmlns:xm="http://schemas.microsoft.com/office/excel/2006/main">
          <x14:cfRule type="expression" priority="32" id="{4F015168-91CB-4B50-8297-911F96373D3D}">
            <xm:f>AND(#REF!=FALSE,$D39&lt;&gt;"P C Sum",$D39&lt;&gt;"PC Sum",$D39&lt;&gt;"P Sum",$D39&lt;&gt;"Prov Sum")</xm:f>
            <x14:dxf>
              <font>
                <color theme="0"/>
              </font>
            </x14:dxf>
          </x14:cfRule>
          <xm:sqref>K38:M38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D1100-868A-4DD0-9EDB-3045106AFD27}">
  <sheetPr codeName="Sheet5">
    <tabColor theme="9" tint="0.59999389629810485"/>
  </sheetPr>
  <dimension ref="A1:AO30"/>
  <sheetViews>
    <sheetView showGridLines="0" view="pageBreakPreview" zoomScale="115" zoomScaleNormal="100" zoomScaleSheetLayoutView="115" workbookViewId="0">
      <selection activeCell="G25" activeCellId="3" sqref="G17 G19 G21 G25"/>
    </sheetView>
  </sheetViews>
  <sheetFormatPr defaultColWidth="8.81640625" defaultRowHeight="11.5" x14ac:dyDescent="0.25"/>
  <cols>
    <col min="1" max="1" width="1.1796875" style="134" customWidth="1"/>
    <col min="2" max="2" width="7.453125" style="145" customWidth="1"/>
    <col min="3" max="3" width="41.1796875" style="133" customWidth="1"/>
    <col min="4" max="4" width="9" style="146" customWidth="1"/>
    <col min="5" max="5" width="4.453125" style="146" customWidth="1"/>
    <col min="6" max="6" width="11.6328125" style="146" customWidth="1"/>
    <col min="7" max="7" width="12.1796875" style="134" customWidth="1"/>
    <col min="8" max="8" width="17.453125" style="134" customWidth="1"/>
    <col min="9" max="9" width="1.1796875" style="134" customWidth="1"/>
    <col min="10" max="10" width="13.54296875" style="601" customWidth="1"/>
    <col min="11" max="12" width="14.1796875" style="601" customWidth="1"/>
    <col min="13" max="13" width="14.1796875" style="602" customWidth="1"/>
    <col min="14" max="14" width="7.453125" style="625" customWidth="1"/>
    <col min="15" max="15" width="11.54296875" style="625" customWidth="1"/>
    <col min="16" max="16" width="7.453125" style="625" customWidth="1"/>
    <col min="17" max="17" width="14.453125" style="625" customWidth="1"/>
    <col min="18" max="18" width="11.453125" style="625" bestFit="1" customWidth="1"/>
    <col min="19" max="19" width="5.453125" style="626" customWidth="1"/>
    <col min="20" max="33" width="8.81640625" style="626"/>
    <col min="34" max="16384" width="8.81640625" style="134"/>
  </cols>
  <sheetData>
    <row r="1" spans="1:41" ht="12" customHeight="1" x14ac:dyDescent="0.25">
      <c r="B1" s="135"/>
      <c r="C1" s="82" t="s">
        <v>34</v>
      </c>
      <c r="D1" s="83"/>
      <c r="E1" s="83"/>
      <c r="F1" s="84" t="s">
        <v>49</v>
      </c>
      <c r="G1" s="82">
        <v>1</v>
      </c>
      <c r="H1" s="136">
        <f>MAX(H2:H53)</f>
        <v>0</v>
      </c>
    </row>
    <row r="2" spans="1:41" ht="12" customHeight="1" x14ac:dyDescent="0.25">
      <c r="A2" s="80"/>
      <c r="B2" s="462"/>
      <c r="C2" s="142"/>
      <c r="D2" s="142"/>
      <c r="E2" s="142"/>
      <c r="F2" s="142"/>
      <c r="G2" s="142"/>
      <c r="H2" s="142"/>
      <c r="I2" s="84"/>
      <c r="J2" s="603"/>
      <c r="K2" s="603"/>
      <c r="L2" s="603"/>
      <c r="M2" s="603"/>
    </row>
    <row r="3" spans="1:41" s="80" customFormat="1" x14ac:dyDescent="0.25">
      <c r="B3" s="156" t="s">
        <v>403</v>
      </c>
      <c r="C3" s="82"/>
      <c r="D3" s="83"/>
      <c r="E3" s="83"/>
      <c r="F3" s="546" t="s">
        <v>404</v>
      </c>
      <c r="G3" s="546"/>
      <c r="H3" s="546"/>
      <c r="J3" s="601"/>
      <c r="K3" s="601"/>
      <c r="L3" s="601"/>
      <c r="M3" s="602"/>
      <c r="N3" s="602"/>
      <c r="O3" s="625"/>
      <c r="P3" s="602"/>
      <c r="Q3" s="602"/>
      <c r="R3" s="602"/>
      <c r="S3" s="602"/>
      <c r="T3" s="602"/>
      <c r="U3" s="602"/>
      <c r="V3" s="602"/>
      <c r="W3" s="602"/>
      <c r="X3" s="602"/>
      <c r="Y3" s="602"/>
      <c r="Z3" s="602"/>
      <c r="AA3" s="602"/>
      <c r="AB3" s="602"/>
      <c r="AC3" s="602"/>
      <c r="AD3" s="602"/>
      <c r="AE3" s="602"/>
      <c r="AF3" s="602"/>
      <c r="AG3" s="602"/>
    </row>
    <row r="4" spans="1:41" s="80" customFormat="1" x14ac:dyDescent="0.25">
      <c r="B4" s="157" t="s">
        <v>32</v>
      </c>
      <c r="C4" s="82"/>
      <c r="D4" s="83"/>
      <c r="E4" s="83"/>
      <c r="F4" s="83"/>
      <c r="H4" s="84"/>
      <c r="J4" s="601"/>
      <c r="K4" s="601"/>
      <c r="L4" s="601"/>
      <c r="M4" s="602"/>
      <c r="N4" s="627"/>
      <c r="O4" s="625"/>
      <c r="P4" s="602"/>
      <c r="Q4" s="602"/>
      <c r="R4" s="602"/>
      <c r="S4" s="602"/>
      <c r="T4" s="602"/>
      <c r="U4" s="602"/>
      <c r="V4" s="602"/>
      <c r="W4" s="602"/>
      <c r="X4" s="602"/>
      <c r="Y4" s="602"/>
      <c r="Z4" s="602"/>
      <c r="AA4" s="602"/>
      <c r="AB4" s="602"/>
      <c r="AC4" s="602"/>
      <c r="AD4" s="602"/>
      <c r="AE4" s="602"/>
      <c r="AF4" s="602"/>
      <c r="AG4" s="602"/>
    </row>
    <row r="6" spans="1:41" s="80" customFormat="1" x14ac:dyDescent="0.25">
      <c r="B6" s="90" t="s">
        <v>18</v>
      </c>
      <c r="C6" s="139"/>
      <c r="D6" s="140"/>
      <c r="E6" s="140"/>
      <c r="F6" s="535" t="str">
        <f>"SECTION "&amp;B11</f>
        <v>SECTION C4.4</v>
      </c>
      <c r="G6" s="535"/>
      <c r="H6" s="536"/>
      <c r="I6" s="203"/>
      <c r="J6" s="604"/>
      <c r="K6" s="604"/>
      <c r="L6" s="604"/>
      <c r="M6" s="605"/>
      <c r="N6" s="625"/>
      <c r="O6" s="625"/>
      <c r="P6" s="625"/>
      <c r="Q6" s="625"/>
      <c r="R6" s="625"/>
      <c r="S6" s="602"/>
      <c r="T6" s="602"/>
      <c r="U6" s="602"/>
      <c r="V6" s="602"/>
      <c r="W6" s="602"/>
      <c r="X6" s="602"/>
      <c r="Y6" s="602"/>
      <c r="Z6" s="602"/>
      <c r="AA6" s="602"/>
      <c r="AB6" s="602"/>
      <c r="AC6" s="602"/>
      <c r="AD6" s="602"/>
      <c r="AE6" s="602"/>
      <c r="AF6" s="602"/>
      <c r="AG6" s="602"/>
    </row>
    <row r="7" spans="1:41" ht="27.9" customHeight="1" x14ac:dyDescent="0.25">
      <c r="B7" s="548" t="s">
        <v>287</v>
      </c>
      <c r="C7" s="549"/>
      <c r="D7" s="549"/>
      <c r="E7" s="549"/>
      <c r="F7" s="549"/>
      <c r="G7" s="549"/>
      <c r="H7" s="550"/>
      <c r="I7" s="114"/>
      <c r="J7" s="606"/>
      <c r="K7" s="606"/>
      <c r="L7" s="606"/>
      <c r="M7" s="607"/>
      <c r="S7" s="602"/>
      <c r="T7" s="602"/>
      <c r="U7" s="602"/>
      <c r="V7" s="602"/>
    </row>
    <row r="8" spans="1:41" ht="8.15" customHeight="1" x14ac:dyDescent="0.25">
      <c r="B8" s="59"/>
      <c r="C8" s="150"/>
      <c r="D8" s="150"/>
      <c r="E8" s="150"/>
      <c r="F8" s="150"/>
      <c r="G8" s="150"/>
      <c r="H8" s="151"/>
      <c r="I8" s="114"/>
      <c r="J8" s="606"/>
      <c r="K8" s="606"/>
      <c r="L8" s="606"/>
      <c r="M8" s="607"/>
      <c r="S8" s="602"/>
      <c r="T8" s="602"/>
      <c r="U8" s="602"/>
      <c r="V8" s="602"/>
    </row>
    <row r="9" spans="1:41" s="148" customFormat="1" ht="20.149999999999999" customHeight="1" x14ac:dyDescent="0.25">
      <c r="B9" s="26" t="s">
        <v>0</v>
      </c>
      <c r="C9" s="24" t="s">
        <v>1</v>
      </c>
      <c r="D9" s="24" t="s">
        <v>2</v>
      </c>
      <c r="E9" s="24" t="s">
        <v>24</v>
      </c>
      <c r="F9" s="24" t="s">
        <v>3</v>
      </c>
      <c r="G9" s="24" t="s">
        <v>4</v>
      </c>
      <c r="H9" s="24" t="s">
        <v>5</v>
      </c>
      <c r="I9" s="42"/>
      <c r="J9" s="603"/>
      <c r="K9" s="603"/>
      <c r="L9" s="603"/>
      <c r="M9" s="608"/>
      <c r="N9" s="625"/>
      <c r="O9" s="625"/>
      <c r="P9" s="625"/>
      <c r="Q9" s="625"/>
      <c r="R9" s="625"/>
      <c r="S9" s="602"/>
      <c r="T9" s="602"/>
      <c r="U9" s="602"/>
      <c r="V9" s="602"/>
      <c r="W9" s="628"/>
      <c r="X9" s="628"/>
      <c r="Y9" s="628"/>
      <c r="Z9" s="628"/>
      <c r="AA9" s="628"/>
      <c r="AB9" s="628"/>
      <c r="AC9" s="628"/>
      <c r="AD9" s="628"/>
      <c r="AE9" s="628"/>
      <c r="AF9" s="628"/>
      <c r="AG9" s="628"/>
    </row>
    <row r="10" spans="1:41" x14ac:dyDescent="0.25">
      <c r="B10" s="20"/>
      <c r="C10" s="3"/>
      <c r="D10" s="7"/>
      <c r="E10" s="7"/>
      <c r="F10" s="175"/>
      <c r="G10" s="176"/>
      <c r="H10" s="176" t="str">
        <f t="shared" ref="H10:H12" si="0">IF(D10="","",F10*G10)</f>
        <v/>
      </c>
      <c r="I10" s="43"/>
      <c r="J10" s="609"/>
      <c r="K10" s="610"/>
      <c r="L10" s="611"/>
      <c r="M10" s="196"/>
      <c r="S10" s="602"/>
      <c r="T10" s="602"/>
      <c r="U10" s="602"/>
      <c r="V10" s="602"/>
    </row>
    <row r="11" spans="1:41" ht="12.5" x14ac:dyDescent="0.25">
      <c r="B11" s="21" t="s">
        <v>117</v>
      </c>
      <c r="C11" s="6" t="s">
        <v>118</v>
      </c>
      <c r="D11" s="7"/>
      <c r="E11" s="7"/>
      <c r="F11" s="175"/>
      <c r="G11" s="176"/>
      <c r="H11" s="176" t="str">
        <f t="shared" si="0"/>
        <v/>
      </c>
      <c r="I11" s="43"/>
      <c r="J11" s="609"/>
      <c r="K11" s="610"/>
      <c r="L11" s="611"/>
      <c r="M11" s="196"/>
      <c r="S11" s="602"/>
      <c r="T11" s="602"/>
      <c r="U11" s="602"/>
      <c r="V11" s="602"/>
      <c r="W11" s="629"/>
      <c r="X11" s="629"/>
      <c r="Y11" s="629"/>
      <c r="Z11" s="629"/>
      <c r="AA11" s="629"/>
      <c r="AB11" s="629"/>
      <c r="AC11" s="629"/>
      <c r="AD11" s="629"/>
      <c r="AE11" s="629"/>
      <c r="AF11" s="629"/>
      <c r="AG11" s="629"/>
      <c r="AH11" s="2"/>
      <c r="AI11" s="2"/>
      <c r="AJ11" s="2"/>
      <c r="AK11" s="2"/>
      <c r="AL11" s="2"/>
      <c r="AM11" s="2"/>
      <c r="AN11" s="2"/>
      <c r="AO11" s="2"/>
    </row>
    <row r="12" spans="1:41" ht="12.5" x14ac:dyDescent="0.25">
      <c r="B12" s="20"/>
      <c r="C12" s="3"/>
      <c r="D12" s="7"/>
      <c r="E12" s="7"/>
      <c r="F12" s="175"/>
      <c r="G12" s="176"/>
      <c r="H12" s="176" t="str">
        <f t="shared" si="0"/>
        <v/>
      </c>
      <c r="I12" s="43"/>
      <c r="J12" s="609"/>
      <c r="K12" s="610"/>
      <c r="L12" s="611"/>
      <c r="M12" s="196"/>
      <c r="S12" s="602"/>
      <c r="T12" s="602"/>
      <c r="U12" s="602"/>
      <c r="V12" s="602"/>
      <c r="W12" s="629"/>
      <c r="X12" s="629"/>
      <c r="Y12" s="629"/>
      <c r="Z12" s="629"/>
      <c r="AA12" s="629"/>
      <c r="AB12" s="629"/>
      <c r="AC12" s="629"/>
      <c r="AD12" s="629"/>
      <c r="AE12" s="629"/>
      <c r="AF12" s="629"/>
      <c r="AG12" s="629"/>
      <c r="AH12" s="2"/>
      <c r="AI12" s="2"/>
      <c r="AJ12" s="2"/>
      <c r="AK12" s="2"/>
      <c r="AL12" s="2"/>
      <c r="AM12" s="2"/>
      <c r="AN12" s="2"/>
      <c r="AO12" s="2"/>
    </row>
    <row r="13" spans="1:41" ht="34.5" x14ac:dyDescent="0.25">
      <c r="B13" s="20" t="s">
        <v>119</v>
      </c>
      <c r="C13" s="3" t="s">
        <v>285</v>
      </c>
      <c r="D13" s="7"/>
      <c r="E13" s="7"/>
      <c r="F13" s="175"/>
      <c r="G13" s="176"/>
      <c r="H13" s="176"/>
      <c r="I13" s="43"/>
      <c r="J13" s="609"/>
      <c r="K13" s="610"/>
      <c r="L13" s="611"/>
      <c r="M13" s="196"/>
      <c r="P13" s="630"/>
      <c r="Q13" s="630"/>
      <c r="R13" s="630"/>
      <c r="S13" s="630"/>
      <c r="T13" s="630"/>
      <c r="U13" s="630"/>
      <c r="V13" s="630"/>
      <c r="W13" s="629"/>
      <c r="X13" s="629"/>
      <c r="Y13" s="629"/>
      <c r="Z13" s="629"/>
      <c r="AA13" s="629"/>
      <c r="AB13" s="629"/>
      <c r="AC13" s="629"/>
      <c r="AD13" s="629"/>
      <c r="AE13" s="629"/>
      <c r="AF13" s="629"/>
      <c r="AG13" s="629"/>
      <c r="AH13" s="2"/>
      <c r="AI13" s="2"/>
      <c r="AJ13" s="2"/>
      <c r="AK13" s="2"/>
      <c r="AL13" s="2"/>
      <c r="AM13" s="2"/>
      <c r="AN13" s="2"/>
      <c r="AO13" s="2"/>
    </row>
    <row r="14" spans="1:41" ht="12.5" x14ac:dyDescent="0.25">
      <c r="B14" s="153"/>
      <c r="C14" s="3"/>
      <c r="D14" s="7"/>
      <c r="E14" s="7"/>
      <c r="F14" s="175"/>
      <c r="G14" s="176"/>
      <c r="H14" s="176"/>
      <c r="I14" s="43"/>
      <c r="J14" s="609"/>
      <c r="K14" s="610"/>
      <c r="L14" s="611"/>
      <c r="M14" s="196"/>
      <c r="P14" s="630"/>
      <c r="Q14" s="630"/>
      <c r="R14" s="630"/>
      <c r="S14" s="630"/>
      <c r="T14" s="630"/>
      <c r="U14" s="630"/>
      <c r="V14" s="630"/>
      <c r="W14" s="629"/>
      <c r="X14" s="629"/>
      <c r="Y14" s="629"/>
      <c r="Z14" s="629"/>
      <c r="AA14" s="629"/>
      <c r="AB14" s="629"/>
      <c r="AC14" s="629"/>
      <c r="AD14" s="629"/>
      <c r="AE14" s="629"/>
      <c r="AF14" s="629"/>
      <c r="AG14" s="629"/>
      <c r="AH14" s="2"/>
      <c r="AI14" s="2"/>
      <c r="AJ14" s="2"/>
      <c r="AK14" s="2"/>
      <c r="AL14" s="2"/>
      <c r="AM14" s="2"/>
      <c r="AN14" s="2"/>
      <c r="AO14" s="2"/>
    </row>
    <row r="15" spans="1:41" ht="14.25" customHeight="1" x14ac:dyDescent="0.25">
      <c r="B15" s="20" t="s">
        <v>120</v>
      </c>
      <c r="C15" s="3" t="s">
        <v>121</v>
      </c>
      <c r="D15" s="4"/>
      <c r="E15" s="154"/>
      <c r="F15" s="229"/>
      <c r="G15" s="230"/>
      <c r="H15" s="304"/>
      <c r="I15" s="64"/>
      <c r="J15" s="617"/>
      <c r="K15" s="610"/>
      <c r="L15" s="611"/>
      <c r="M15" s="196"/>
      <c r="W15" s="629"/>
      <c r="X15" s="629"/>
      <c r="Y15" s="629"/>
      <c r="Z15" s="629"/>
      <c r="AA15" s="629"/>
      <c r="AB15" s="629"/>
      <c r="AC15" s="629"/>
      <c r="AD15" s="629"/>
      <c r="AE15" s="629"/>
      <c r="AF15" s="629"/>
      <c r="AG15" s="629"/>
      <c r="AH15" s="2"/>
      <c r="AI15" s="2"/>
      <c r="AJ15" s="2"/>
      <c r="AK15" s="2"/>
      <c r="AL15" s="2"/>
      <c r="AM15" s="2"/>
      <c r="AN15" s="2"/>
      <c r="AO15" s="2"/>
    </row>
    <row r="16" spans="1:41" ht="14.25" customHeight="1" x14ac:dyDescent="0.25">
      <c r="B16" s="20"/>
      <c r="C16" s="3"/>
      <c r="D16" s="4"/>
      <c r="E16" s="154"/>
      <c r="F16" s="229"/>
      <c r="G16" s="230"/>
      <c r="H16" s="304"/>
      <c r="I16" s="64"/>
      <c r="J16" s="617"/>
      <c r="K16" s="610"/>
      <c r="L16" s="611"/>
      <c r="M16" s="196"/>
      <c r="W16" s="629"/>
      <c r="X16" s="629"/>
      <c r="Y16" s="629"/>
      <c r="Z16" s="629"/>
      <c r="AA16" s="629"/>
      <c r="AB16" s="629"/>
      <c r="AC16" s="629"/>
      <c r="AD16" s="629"/>
      <c r="AE16" s="629"/>
      <c r="AF16" s="629"/>
      <c r="AG16" s="629"/>
      <c r="AH16" s="2"/>
      <c r="AI16" s="2"/>
      <c r="AJ16" s="2"/>
      <c r="AK16" s="2"/>
      <c r="AL16" s="2"/>
      <c r="AM16" s="2"/>
      <c r="AN16" s="2"/>
      <c r="AO16" s="2"/>
    </row>
    <row r="17" spans="1:41" ht="14.25" customHeight="1" x14ac:dyDescent="0.25">
      <c r="B17" s="20"/>
      <c r="C17" s="3" t="s">
        <v>243</v>
      </c>
      <c r="D17" s="4" t="s">
        <v>36</v>
      </c>
      <c r="E17" s="154"/>
      <c r="F17" s="175">
        <v>14145</v>
      </c>
      <c r="G17" s="591">
        <v>0</v>
      </c>
      <c r="H17" s="592">
        <f t="shared" ref="H17" si="1">IF(D17="","",F17*G17)</f>
        <v>0</v>
      </c>
      <c r="I17" s="64"/>
      <c r="J17" s="617"/>
      <c r="K17" s="610"/>
      <c r="L17" s="611"/>
      <c r="M17" s="196"/>
      <c r="W17" s="629"/>
      <c r="X17" s="629"/>
      <c r="Y17" s="629"/>
      <c r="Z17" s="629"/>
      <c r="AA17" s="629"/>
      <c r="AB17" s="629"/>
      <c r="AC17" s="629"/>
      <c r="AD17" s="629"/>
      <c r="AE17" s="629"/>
      <c r="AF17" s="629"/>
      <c r="AG17" s="629"/>
      <c r="AH17" s="2"/>
      <c r="AI17" s="2"/>
      <c r="AJ17" s="2"/>
      <c r="AK17" s="2"/>
      <c r="AL17" s="2"/>
      <c r="AM17" s="2"/>
      <c r="AN17" s="2"/>
      <c r="AO17" s="2"/>
    </row>
    <row r="18" spans="1:41" ht="14.25" customHeight="1" x14ac:dyDescent="0.25">
      <c r="B18" s="20"/>
      <c r="C18" s="3"/>
      <c r="D18" s="4"/>
      <c r="E18" s="154"/>
      <c r="F18" s="229"/>
      <c r="G18" s="230"/>
      <c r="H18" s="304"/>
      <c r="I18" s="64"/>
      <c r="J18" s="617"/>
      <c r="K18" s="610"/>
      <c r="L18" s="611"/>
      <c r="M18" s="196"/>
      <c r="W18" s="629"/>
      <c r="X18" s="629"/>
      <c r="Y18" s="629"/>
      <c r="Z18" s="629"/>
      <c r="AA18" s="629"/>
      <c r="AB18" s="629"/>
      <c r="AC18" s="629"/>
      <c r="AD18" s="629"/>
      <c r="AE18" s="629"/>
      <c r="AF18" s="629"/>
      <c r="AG18" s="629"/>
      <c r="AH18" s="2"/>
      <c r="AI18" s="2"/>
      <c r="AJ18" s="2"/>
      <c r="AK18" s="2"/>
      <c r="AL18" s="2"/>
      <c r="AM18" s="2"/>
      <c r="AN18" s="2"/>
      <c r="AO18" s="2"/>
    </row>
    <row r="19" spans="1:41" ht="12.75" customHeight="1" x14ac:dyDescent="0.25">
      <c r="B19" s="20"/>
      <c r="C19" s="3" t="s">
        <v>241</v>
      </c>
      <c r="D19" s="4" t="s">
        <v>36</v>
      </c>
      <c r="E19" s="7" t="s">
        <v>24</v>
      </c>
      <c r="F19" s="175">
        <v>11504</v>
      </c>
      <c r="G19" s="591">
        <v>0</v>
      </c>
      <c r="H19" s="592">
        <f t="shared" ref="H19" si="2">IF(D19="","",F19*G19)</f>
        <v>0</v>
      </c>
      <c r="I19" s="64"/>
      <c r="J19" s="617"/>
      <c r="K19" s="610"/>
      <c r="L19" s="611"/>
      <c r="M19" s="196"/>
      <c r="P19" s="631"/>
      <c r="Q19" s="632"/>
      <c r="R19" s="631"/>
      <c r="S19" s="631"/>
      <c r="T19" s="633"/>
      <c r="U19" s="634"/>
      <c r="V19" s="635"/>
      <c r="W19" s="629"/>
      <c r="X19" s="629"/>
      <c r="Y19" s="629"/>
      <c r="Z19" s="629"/>
      <c r="AA19" s="629"/>
      <c r="AB19" s="629"/>
      <c r="AC19" s="629"/>
      <c r="AD19" s="629"/>
      <c r="AE19" s="629"/>
      <c r="AF19" s="629"/>
      <c r="AG19" s="629"/>
      <c r="AH19" s="2"/>
      <c r="AI19" s="2"/>
      <c r="AJ19" s="2"/>
      <c r="AK19" s="2"/>
      <c r="AL19" s="2"/>
      <c r="AM19" s="2"/>
      <c r="AN19" s="2"/>
      <c r="AO19" s="2"/>
    </row>
    <row r="20" spans="1:41" ht="14.5" x14ac:dyDescent="0.25">
      <c r="B20" s="20"/>
      <c r="C20" s="3"/>
      <c r="D20" s="7"/>
      <c r="E20" s="7"/>
      <c r="F20" s="175"/>
      <c r="G20" s="176"/>
      <c r="H20" s="176"/>
      <c r="I20" s="43"/>
      <c r="J20" s="609"/>
      <c r="K20" s="610"/>
      <c r="L20" s="611"/>
      <c r="M20" s="196"/>
      <c r="P20" s="631"/>
      <c r="Q20" s="631"/>
      <c r="R20" s="631"/>
      <c r="S20" s="631"/>
      <c r="T20" s="629"/>
      <c r="U20" s="634"/>
      <c r="V20" s="629"/>
      <c r="W20" s="629"/>
      <c r="X20" s="629"/>
      <c r="Y20" s="629"/>
      <c r="Z20" s="629"/>
      <c r="AA20" s="629"/>
      <c r="AB20" s="629"/>
      <c r="AC20" s="629"/>
      <c r="AD20" s="636"/>
      <c r="AE20" s="637"/>
      <c r="AF20" s="634"/>
      <c r="AG20" s="637"/>
      <c r="AH20" s="182"/>
      <c r="AI20" s="28" t="s">
        <v>37</v>
      </c>
      <c r="AJ20" s="28"/>
      <c r="AK20" s="28" t="s">
        <v>38</v>
      </c>
      <c r="AL20" s="2"/>
      <c r="AM20" s="2"/>
      <c r="AN20" s="2"/>
      <c r="AO20" s="2"/>
    </row>
    <row r="21" spans="1:41" ht="12.75" customHeight="1" x14ac:dyDescent="0.25">
      <c r="B21" s="20"/>
      <c r="C21" s="3" t="s">
        <v>242</v>
      </c>
      <c r="D21" s="4" t="s">
        <v>36</v>
      </c>
      <c r="E21" s="7" t="s">
        <v>24</v>
      </c>
      <c r="F21" s="175">
        <v>12840</v>
      </c>
      <c r="G21" s="591">
        <v>0</v>
      </c>
      <c r="H21" s="592">
        <f t="shared" ref="H21" si="3">IF(D21="","",F21*G21)</f>
        <v>0</v>
      </c>
      <c r="I21" s="64"/>
      <c r="J21" s="617"/>
      <c r="K21" s="610"/>
      <c r="L21" s="611"/>
      <c r="M21" s="196"/>
      <c r="P21" s="631"/>
      <c r="Q21" s="632"/>
      <c r="R21" s="631"/>
      <c r="S21" s="631"/>
      <c r="T21" s="633"/>
      <c r="U21" s="634"/>
      <c r="V21" s="635"/>
      <c r="W21" s="629"/>
      <c r="X21" s="629"/>
      <c r="Y21" s="629"/>
      <c r="Z21" s="629"/>
      <c r="AA21" s="629"/>
      <c r="AB21" s="629"/>
      <c r="AC21" s="629"/>
      <c r="AD21" s="629"/>
      <c r="AE21" s="629"/>
      <c r="AF21" s="629"/>
      <c r="AG21" s="629"/>
      <c r="AH21" s="2"/>
      <c r="AI21" s="2"/>
      <c r="AJ21" s="2"/>
      <c r="AK21" s="2"/>
      <c r="AL21" s="2"/>
      <c r="AM21" s="2"/>
      <c r="AN21" s="2"/>
      <c r="AO21" s="2"/>
    </row>
    <row r="22" spans="1:41" ht="12.75" customHeight="1" x14ac:dyDescent="0.25">
      <c r="B22" s="20"/>
      <c r="C22" s="3"/>
      <c r="D22" s="4"/>
      <c r="E22" s="154"/>
      <c r="F22" s="175"/>
      <c r="G22" s="230"/>
      <c r="H22" s="304"/>
      <c r="I22" s="64"/>
      <c r="J22" s="617"/>
      <c r="K22" s="610"/>
      <c r="L22" s="611"/>
      <c r="M22" s="196"/>
      <c r="P22" s="631"/>
      <c r="Q22" s="632"/>
      <c r="R22" s="631"/>
      <c r="S22" s="631"/>
      <c r="T22" s="633"/>
      <c r="U22" s="634"/>
      <c r="V22" s="635"/>
      <c r="W22" s="629"/>
      <c r="X22" s="629"/>
      <c r="Y22" s="629"/>
      <c r="Z22" s="629"/>
      <c r="AA22" s="629"/>
      <c r="AB22" s="629"/>
      <c r="AC22" s="629"/>
      <c r="AD22" s="629"/>
      <c r="AE22" s="629"/>
      <c r="AF22" s="629"/>
      <c r="AG22" s="629"/>
      <c r="AH22" s="2"/>
      <c r="AI22" s="2"/>
      <c r="AJ22" s="2"/>
      <c r="AK22" s="2"/>
      <c r="AL22" s="2"/>
      <c r="AM22" s="2"/>
      <c r="AN22" s="2"/>
      <c r="AO22" s="2"/>
    </row>
    <row r="23" spans="1:41" ht="12.75" customHeight="1" x14ac:dyDescent="0.25">
      <c r="B23" s="20" t="s">
        <v>346</v>
      </c>
      <c r="C23" s="3" t="s">
        <v>347</v>
      </c>
      <c r="D23" s="4"/>
      <c r="E23" s="154"/>
      <c r="F23" s="175"/>
      <c r="G23" s="230"/>
      <c r="H23" s="304"/>
      <c r="I23" s="64"/>
      <c r="J23" s="617"/>
      <c r="K23" s="610"/>
      <c r="L23" s="611"/>
      <c r="M23" s="196"/>
      <c r="P23" s="631"/>
      <c r="Q23" s="632"/>
      <c r="R23" s="631"/>
      <c r="S23" s="631"/>
      <c r="T23" s="633"/>
      <c r="U23" s="634"/>
      <c r="V23" s="635"/>
      <c r="W23" s="629"/>
      <c r="X23" s="629"/>
      <c r="Y23" s="629"/>
      <c r="Z23" s="629"/>
      <c r="AA23" s="629"/>
      <c r="AB23" s="629"/>
      <c r="AC23" s="629"/>
      <c r="AD23" s="629"/>
      <c r="AE23" s="629"/>
      <c r="AF23" s="629"/>
      <c r="AG23" s="629"/>
      <c r="AH23" s="2"/>
      <c r="AI23" s="2"/>
      <c r="AJ23" s="2"/>
      <c r="AK23" s="2"/>
      <c r="AL23" s="2"/>
      <c r="AM23" s="2"/>
      <c r="AN23" s="2"/>
      <c r="AO23" s="2"/>
    </row>
    <row r="24" spans="1:41" ht="12.75" customHeight="1" x14ac:dyDescent="0.25">
      <c r="B24" s="20"/>
      <c r="C24" s="3"/>
      <c r="D24" s="4"/>
      <c r="E24" s="154"/>
      <c r="F24" s="175"/>
      <c r="G24" s="230"/>
      <c r="H24" s="304"/>
      <c r="I24" s="64"/>
      <c r="J24" s="617"/>
      <c r="K24" s="610"/>
      <c r="L24" s="611"/>
      <c r="M24" s="196"/>
      <c r="P24" s="631"/>
      <c r="Q24" s="632"/>
      <c r="R24" s="631"/>
      <c r="S24" s="631"/>
      <c r="T24" s="633"/>
      <c r="U24" s="634"/>
      <c r="V24" s="635"/>
      <c r="W24" s="629"/>
      <c r="X24" s="629"/>
      <c r="Y24" s="629"/>
      <c r="Z24" s="629"/>
      <c r="AA24" s="629"/>
      <c r="AB24" s="629"/>
      <c r="AC24" s="629"/>
      <c r="AD24" s="629"/>
      <c r="AE24" s="629"/>
      <c r="AF24" s="629"/>
      <c r="AG24" s="629"/>
      <c r="AH24" s="2"/>
      <c r="AI24" s="2"/>
      <c r="AJ24" s="2"/>
      <c r="AK24" s="2"/>
      <c r="AL24" s="2"/>
      <c r="AM24" s="2"/>
      <c r="AN24" s="2"/>
      <c r="AO24" s="2"/>
    </row>
    <row r="25" spans="1:41" ht="12.75" customHeight="1" x14ac:dyDescent="0.25">
      <c r="B25" s="20"/>
      <c r="C25" s="3" t="s">
        <v>348</v>
      </c>
      <c r="D25" s="4" t="s">
        <v>36</v>
      </c>
      <c r="E25" s="154"/>
      <c r="F25" s="175">
        <v>600</v>
      </c>
      <c r="G25" s="591">
        <v>0</v>
      </c>
      <c r="H25" s="592">
        <f t="shared" ref="H25" si="4">IF(D25="","",F25*G25)</f>
        <v>0</v>
      </c>
      <c r="I25" s="64"/>
      <c r="J25" s="617"/>
      <c r="K25" s="610"/>
      <c r="L25" s="611"/>
      <c r="M25" s="196"/>
      <c r="P25" s="631"/>
      <c r="Q25" s="632"/>
      <c r="R25" s="631"/>
      <c r="S25" s="631"/>
      <c r="T25" s="633"/>
      <c r="U25" s="634"/>
      <c r="V25" s="635"/>
      <c r="W25" s="629"/>
      <c r="X25" s="629"/>
      <c r="Y25" s="629"/>
      <c r="Z25" s="629"/>
      <c r="AA25" s="629"/>
      <c r="AB25" s="629"/>
      <c r="AC25" s="629"/>
      <c r="AD25" s="629"/>
      <c r="AE25" s="629"/>
      <c r="AF25" s="629"/>
      <c r="AG25" s="629"/>
      <c r="AH25" s="2"/>
      <c r="AI25" s="2"/>
      <c r="AJ25" s="2"/>
      <c r="AK25" s="2"/>
      <c r="AL25" s="2"/>
      <c r="AM25" s="2"/>
      <c r="AN25" s="2"/>
      <c r="AO25" s="2"/>
    </row>
    <row r="26" spans="1:41" s="83" customFormat="1" ht="12" customHeight="1" x14ac:dyDescent="0.25">
      <c r="A26" s="134"/>
      <c r="B26" s="20"/>
      <c r="C26" s="3"/>
      <c r="D26" s="7"/>
      <c r="E26" s="7"/>
      <c r="F26" s="175"/>
      <c r="G26" s="176"/>
      <c r="H26" s="176"/>
      <c r="I26" s="43"/>
      <c r="J26" s="609"/>
      <c r="K26" s="610"/>
      <c r="L26" s="611"/>
      <c r="M26" s="196"/>
      <c r="N26" s="625"/>
      <c r="O26" s="625"/>
      <c r="P26" s="625"/>
      <c r="Q26" s="638"/>
      <c r="R26" s="625"/>
      <c r="S26" s="626"/>
      <c r="T26" s="626"/>
      <c r="U26" s="626"/>
      <c r="V26" s="626"/>
      <c r="W26" s="626"/>
      <c r="X26" s="626"/>
      <c r="Y26" s="626"/>
      <c r="Z26" s="625"/>
      <c r="AA26" s="625"/>
      <c r="AB26" s="625"/>
      <c r="AC26" s="625"/>
      <c r="AD26" s="625"/>
      <c r="AE26" s="625"/>
      <c r="AF26" s="625"/>
      <c r="AG26" s="625"/>
    </row>
    <row r="27" spans="1:41" s="83" customFormat="1" ht="22.5" customHeight="1" x14ac:dyDescent="0.25">
      <c r="A27" s="134"/>
      <c r="B27" s="528" t="str">
        <f>B11</f>
        <v>C4.4</v>
      </c>
      <c r="C27" s="112" t="s">
        <v>374</v>
      </c>
      <c r="D27" s="22"/>
      <c r="E27" s="22"/>
      <c r="F27" s="23"/>
      <c r="G27" s="25"/>
      <c r="H27" s="595">
        <f>SUM(H17:H26)</f>
        <v>0</v>
      </c>
      <c r="I27" s="204"/>
      <c r="J27" s="511"/>
      <c r="K27" s="511"/>
      <c r="L27" s="512"/>
      <c r="M27" s="197"/>
      <c r="N27" s="625"/>
      <c r="O27" s="639"/>
      <c r="P27" s="625"/>
      <c r="Q27" s="638"/>
      <c r="R27" s="625"/>
      <c r="S27" s="626"/>
      <c r="T27" s="626"/>
      <c r="U27" s="626"/>
      <c r="V27" s="626"/>
      <c r="W27" s="626"/>
      <c r="X27" s="626"/>
      <c r="Y27" s="626"/>
      <c r="Z27" s="625"/>
      <c r="AA27" s="625"/>
      <c r="AB27" s="625"/>
      <c r="AC27" s="625"/>
      <c r="AD27" s="625"/>
      <c r="AE27" s="625"/>
      <c r="AF27" s="625"/>
      <c r="AG27" s="625"/>
    </row>
    <row r="28" spans="1:41" ht="6" customHeight="1" x14ac:dyDescent="0.25">
      <c r="L28" s="612"/>
    </row>
    <row r="29" spans="1:41" ht="12" customHeight="1" x14ac:dyDescent="0.25">
      <c r="L29" s="612"/>
    </row>
    <row r="30" spans="1:41" ht="12" customHeight="1" x14ac:dyDescent="0.25">
      <c r="L30" s="612"/>
    </row>
  </sheetData>
  <sheetProtection algorithmName="SHA-512" hashValue="TJgWUYacnQufr58TCngtgxCBxFH0CZTaiPyLRCuMkqB+4gktkNWsz0hlDOiIk9j6XTi7ZQqQCcjOoj7MFVcMOQ==" saltValue="saYlUlVv6QnVcch7KDS99Q==" spinCount="100000" sheet="1" objects="1" scenarios="1"/>
  <mergeCells count="3">
    <mergeCell ref="F3:H3"/>
    <mergeCell ref="F6:H6"/>
    <mergeCell ref="B7:H7"/>
  </mergeCells>
  <pageMargins left="0.7" right="0.7" top="0.75" bottom="0.75" header="0.3" footer="0.3"/>
  <pageSetup paperSize="9" scale="83" orientation="portrait" r:id="rId1"/>
  <extLst>
    <ext xmlns:x14="http://schemas.microsoft.com/office/spreadsheetml/2009/9/main" uri="{78C0D931-6437-407d-A8EE-F0AAD7539E65}">
      <x14:conditionalFormattings>
        <x14:conditionalFormatting xmlns:xm="http://schemas.microsoft.com/office/excel/2006/main">
          <x14:cfRule type="expression" priority="1" id="{7AAA84C2-DC19-49C4-BD46-94414407D951}">
            <xm:f>AND(#REF!=FALSE,$D10&lt;&gt;"P C Sum",$D10&lt;&gt;"PC Sum",$D10&lt;&gt;"P Sum",$D10&lt;&gt;"Prov Sum")</xm:f>
            <x14:dxf>
              <font>
                <color theme="0"/>
              </font>
            </x14:dxf>
          </x14:cfRule>
          <xm:sqref>G10:H16 G18:H18 G20:H20 G22:H24 G26:H27</xm:sqref>
        </x14:conditionalFormatting>
        <x14:conditionalFormatting xmlns:xm="http://schemas.microsoft.com/office/excel/2006/main">
          <x14:cfRule type="expression" priority="7" id="{7859DC12-A7AE-4115-9978-656DCF21287D}">
            <xm:f>AND(#REF!=FALSE,#REF!&lt;&gt;"P C Sum",#REF!&lt;&gt;"PC Sum",#REF!&lt;&gt;"P Sum",#REF!&lt;&gt;"Prov Sum")</xm:f>
            <x14:dxf>
              <font>
                <color theme="0"/>
              </font>
            </x14:dxf>
          </x14:cfRule>
          <xm:sqref>K27:M27</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79EBE-9C15-440E-92D2-CD212C435B29}">
  <sheetPr codeName="Sheet8">
    <tabColor theme="9" tint="0.59999389629810485"/>
  </sheetPr>
  <dimension ref="A1:AO30"/>
  <sheetViews>
    <sheetView showGridLines="0" view="pageBreakPreview" zoomScaleSheetLayoutView="100" workbookViewId="0">
      <pane xSplit="5" ySplit="2" topLeftCell="F3" activePane="bottomRight" state="frozen"/>
      <selection activeCell="A120" sqref="A120:XFD120"/>
      <selection pane="topRight" activeCell="A120" sqref="A120:XFD120"/>
      <selection pane="bottomLeft" activeCell="A120" sqref="A120:XFD120"/>
      <selection pane="bottomRight" activeCell="G24" activeCellId="3" sqref="G13 G20 G22 G24"/>
    </sheetView>
  </sheetViews>
  <sheetFormatPr defaultColWidth="8.81640625" defaultRowHeight="12" customHeight="1" x14ac:dyDescent="0.25"/>
  <cols>
    <col min="1" max="1" width="1.1796875" style="134" customWidth="1"/>
    <col min="2" max="2" width="7.453125" style="145" customWidth="1"/>
    <col min="3" max="3" width="41.1796875" style="133" customWidth="1"/>
    <col min="4" max="4" width="9" style="146" customWidth="1"/>
    <col min="5" max="5" width="4.453125" style="146" customWidth="1"/>
    <col min="6" max="6" width="12.54296875" style="146" customWidth="1"/>
    <col min="7" max="7" width="12.1796875" style="134" customWidth="1"/>
    <col min="8" max="8" width="16.6328125" style="134" customWidth="1"/>
    <col min="9" max="9" width="1.1796875" style="134" customWidth="1"/>
    <col min="10" max="10" width="13.54296875" style="601" customWidth="1"/>
    <col min="11" max="12" width="14.1796875" style="601" customWidth="1"/>
    <col min="13" max="13" width="14.1796875" style="602" customWidth="1"/>
    <col min="14" max="14" width="7.453125" style="625" customWidth="1"/>
    <col min="15" max="15" width="11.54296875" style="625" customWidth="1"/>
    <col min="16" max="16" width="7.453125" style="625" customWidth="1"/>
    <col min="17" max="17" width="14.453125" style="625" customWidth="1"/>
    <col min="18" max="18" width="11.453125" style="625" bestFit="1" customWidth="1"/>
    <col min="19" max="19" width="5.453125" style="626" customWidth="1"/>
    <col min="20" max="23" width="8.81640625" style="626"/>
    <col min="24" max="16384" width="8.81640625" style="134"/>
  </cols>
  <sheetData>
    <row r="1" spans="1:41" ht="12" customHeight="1" x14ac:dyDescent="0.25">
      <c r="B1" s="135"/>
      <c r="C1" s="82" t="s">
        <v>34</v>
      </c>
      <c r="D1" s="83"/>
      <c r="E1" s="83"/>
      <c r="F1" s="84" t="s">
        <v>49</v>
      </c>
      <c r="G1" s="82">
        <v>1</v>
      </c>
      <c r="H1" s="136">
        <f>MAX(H2:H53)</f>
        <v>0</v>
      </c>
    </row>
    <row r="2" spans="1:41" ht="12" customHeight="1" x14ac:dyDescent="0.25">
      <c r="A2" s="80"/>
      <c r="B2" s="462"/>
      <c r="C2" s="142"/>
      <c r="D2" s="142"/>
      <c r="E2" s="142"/>
      <c r="F2" s="142"/>
      <c r="G2" s="142"/>
      <c r="H2" s="142"/>
      <c r="I2" s="84"/>
      <c r="J2" s="603"/>
      <c r="K2" s="603"/>
      <c r="L2" s="603"/>
      <c r="M2" s="603"/>
    </row>
    <row r="3" spans="1:41" s="80" customFormat="1" ht="11.5" x14ac:dyDescent="0.25">
      <c r="B3" s="156" t="s">
        <v>403</v>
      </c>
      <c r="C3" s="82"/>
      <c r="D3" s="83"/>
      <c r="E3" s="83"/>
      <c r="F3" s="546" t="s">
        <v>404</v>
      </c>
      <c r="G3" s="546"/>
      <c r="H3" s="546"/>
      <c r="J3" s="601"/>
      <c r="K3" s="601"/>
      <c r="L3" s="601"/>
      <c r="M3" s="602"/>
      <c r="N3" s="602"/>
      <c r="O3" s="625"/>
      <c r="P3" s="602"/>
      <c r="Q3" s="602"/>
      <c r="R3" s="602"/>
      <c r="S3" s="602"/>
      <c r="T3" s="602"/>
      <c r="U3" s="602"/>
      <c r="V3" s="602"/>
      <c r="W3" s="602"/>
    </row>
    <row r="4" spans="1:41" s="80" customFormat="1" ht="11.5" x14ac:dyDescent="0.25">
      <c r="B4" s="157" t="s">
        <v>32</v>
      </c>
      <c r="C4" s="82"/>
      <c r="D4" s="83"/>
      <c r="E4" s="83"/>
      <c r="F4" s="83"/>
      <c r="H4" s="84"/>
      <c r="J4" s="601"/>
      <c r="K4" s="601"/>
      <c r="L4" s="601"/>
      <c r="M4" s="602"/>
      <c r="N4" s="627"/>
      <c r="O4" s="625"/>
      <c r="P4" s="602"/>
      <c r="Q4" s="602"/>
      <c r="R4" s="602"/>
      <c r="S4" s="602"/>
      <c r="T4" s="602"/>
      <c r="U4" s="602"/>
      <c r="V4" s="602"/>
      <c r="W4" s="602"/>
    </row>
    <row r="5" spans="1:41" ht="11.5" x14ac:dyDescent="0.25"/>
    <row r="6" spans="1:41" s="80" customFormat="1" ht="11.5" x14ac:dyDescent="0.25">
      <c r="B6" s="90" t="s">
        <v>18</v>
      </c>
      <c r="C6" s="139"/>
      <c r="D6" s="140"/>
      <c r="E6" s="140"/>
      <c r="F6" s="535" t="str">
        <f>"SECTION "&amp;B11</f>
        <v>SECTION C5.3</v>
      </c>
      <c r="G6" s="535"/>
      <c r="H6" s="536"/>
      <c r="I6" s="203"/>
      <c r="J6" s="604"/>
      <c r="K6" s="604"/>
      <c r="L6" s="604"/>
      <c r="M6" s="605"/>
      <c r="N6" s="625"/>
      <c r="O6" s="625"/>
      <c r="P6" s="625"/>
      <c r="Q6" s="625"/>
      <c r="R6" s="625"/>
      <c r="S6" s="602"/>
      <c r="T6" s="602"/>
      <c r="U6" s="602"/>
      <c r="V6" s="602"/>
      <c r="W6" s="602"/>
    </row>
    <row r="7" spans="1:41" ht="24.65" customHeight="1" x14ac:dyDescent="0.25">
      <c r="B7" s="548" t="s">
        <v>287</v>
      </c>
      <c r="C7" s="549"/>
      <c r="D7" s="549"/>
      <c r="E7" s="549"/>
      <c r="F7" s="549"/>
      <c r="G7" s="549"/>
      <c r="H7" s="550"/>
      <c r="I7" s="114"/>
      <c r="J7" s="606"/>
      <c r="K7" s="606"/>
      <c r="L7" s="606"/>
      <c r="M7" s="607"/>
      <c r="S7" s="602"/>
      <c r="T7" s="602"/>
      <c r="U7" s="602"/>
      <c r="V7" s="602"/>
    </row>
    <row r="8" spans="1:41" ht="8.15" customHeight="1" x14ac:dyDescent="0.25">
      <c r="B8" s="59"/>
      <c r="C8" s="150"/>
      <c r="D8" s="150"/>
      <c r="E8" s="150"/>
      <c r="F8" s="150"/>
      <c r="G8" s="150"/>
      <c r="H8" s="151"/>
      <c r="I8" s="114"/>
      <c r="J8" s="606"/>
      <c r="K8" s="606"/>
      <c r="L8" s="606"/>
      <c r="M8" s="607"/>
      <c r="S8" s="602"/>
      <c r="T8" s="602"/>
      <c r="U8" s="602"/>
      <c r="V8" s="602"/>
    </row>
    <row r="9" spans="1:41" s="148" customFormat="1" ht="20.149999999999999" customHeight="1" x14ac:dyDescent="0.25">
      <c r="B9" s="26" t="s">
        <v>0</v>
      </c>
      <c r="C9" s="24" t="s">
        <v>1</v>
      </c>
      <c r="D9" s="24" t="s">
        <v>2</v>
      </c>
      <c r="E9" s="24" t="s">
        <v>24</v>
      </c>
      <c r="F9" s="24" t="s">
        <v>3</v>
      </c>
      <c r="G9" s="24" t="s">
        <v>4</v>
      </c>
      <c r="H9" s="24" t="s">
        <v>5</v>
      </c>
      <c r="I9" s="42"/>
      <c r="J9" s="603"/>
      <c r="K9" s="603"/>
      <c r="L9" s="603"/>
      <c r="M9" s="608"/>
      <c r="N9" s="625"/>
      <c r="O9" s="625"/>
      <c r="P9" s="625"/>
      <c r="Q9" s="625"/>
      <c r="R9" s="625"/>
      <c r="S9" s="602"/>
      <c r="T9" s="602"/>
      <c r="U9" s="602"/>
      <c r="V9" s="602"/>
      <c r="W9" s="628"/>
    </row>
    <row r="10" spans="1:41" ht="11.5" x14ac:dyDescent="0.25">
      <c r="B10" s="20"/>
      <c r="C10" s="3"/>
      <c r="D10" s="7"/>
      <c r="E10" s="7"/>
      <c r="F10" s="175"/>
      <c r="G10" s="176"/>
      <c r="H10" s="176" t="str">
        <f t="shared" ref="H10:H11" si="0">IF(D10="","",F10*G10)</f>
        <v/>
      </c>
      <c r="I10" s="43"/>
      <c r="J10" s="609"/>
      <c r="K10" s="610"/>
      <c r="L10" s="611"/>
      <c r="M10" s="196"/>
      <c r="S10" s="602"/>
      <c r="T10" s="602"/>
      <c r="U10" s="602"/>
      <c r="V10" s="602"/>
    </row>
    <row r="11" spans="1:41" ht="12.5" x14ac:dyDescent="0.25">
      <c r="B11" s="21" t="s">
        <v>157</v>
      </c>
      <c r="C11" s="6" t="s">
        <v>158</v>
      </c>
      <c r="D11" s="7"/>
      <c r="E11" s="7"/>
      <c r="F11" s="175"/>
      <c r="G11" s="176"/>
      <c r="H11" s="176" t="str">
        <f t="shared" si="0"/>
        <v/>
      </c>
      <c r="I11" s="43"/>
      <c r="J11" s="609"/>
      <c r="K11" s="610"/>
      <c r="L11" s="611"/>
      <c r="M11" s="196"/>
      <c r="S11" s="602"/>
      <c r="T11" s="602"/>
      <c r="U11" s="602"/>
      <c r="V11" s="602"/>
      <c r="W11" s="629"/>
      <c r="X11" s="2"/>
      <c r="Y11" s="2"/>
      <c r="Z11" s="2"/>
      <c r="AA11" s="2"/>
      <c r="AB11" s="2"/>
      <c r="AC11" s="2"/>
      <c r="AD11" s="2"/>
      <c r="AE11" s="2"/>
      <c r="AF11" s="2"/>
      <c r="AG11" s="2"/>
      <c r="AH11" s="2"/>
      <c r="AI11" s="2"/>
      <c r="AJ11" s="2"/>
      <c r="AK11" s="2"/>
      <c r="AL11" s="2"/>
      <c r="AM11" s="2"/>
      <c r="AN11" s="2"/>
      <c r="AO11" s="2"/>
    </row>
    <row r="12" spans="1:41" ht="12.5" x14ac:dyDescent="0.25">
      <c r="B12" s="20"/>
      <c r="C12" s="3"/>
      <c r="D12" s="7"/>
      <c r="E12" s="7"/>
      <c r="F12" s="175"/>
      <c r="G12" s="176"/>
      <c r="H12" s="176"/>
      <c r="I12" s="43"/>
      <c r="J12" s="609"/>
      <c r="K12" s="610"/>
      <c r="L12" s="611"/>
      <c r="M12" s="196"/>
      <c r="S12" s="602"/>
      <c r="T12" s="602"/>
      <c r="U12" s="602"/>
      <c r="V12" s="602"/>
      <c r="W12" s="629"/>
      <c r="X12" s="2"/>
      <c r="Y12" s="2"/>
      <c r="Z12" s="2"/>
      <c r="AA12" s="2"/>
      <c r="AB12" s="2"/>
      <c r="AC12" s="2"/>
      <c r="AD12" s="2"/>
      <c r="AE12" s="2"/>
      <c r="AF12" s="2"/>
      <c r="AG12" s="2"/>
      <c r="AH12" s="2"/>
      <c r="AI12" s="2"/>
      <c r="AJ12" s="2"/>
      <c r="AK12" s="2"/>
      <c r="AL12" s="2"/>
      <c r="AM12" s="2"/>
      <c r="AN12" s="2"/>
      <c r="AO12" s="2"/>
    </row>
    <row r="13" spans="1:41" ht="23" x14ac:dyDescent="0.25">
      <c r="B13" s="20" t="s">
        <v>159</v>
      </c>
      <c r="C13" s="3" t="s">
        <v>160</v>
      </c>
      <c r="D13" s="4" t="s">
        <v>9</v>
      </c>
      <c r="E13" s="7"/>
      <c r="F13" s="229">
        <v>1</v>
      </c>
      <c r="G13" s="591">
        <v>0</v>
      </c>
      <c r="H13" s="592">
        <f t="shared" ref="H13" si="1">IF(D13="","",F13*G13)</f>
        <v>0</v>
      </c>
      <c r="I13" s="43"/>
      <c r="J13" s="609"/>
      <c r="K13" s="610"/>
      <c r="L13" s="611"/>
      <c r="M13" s="196"/>
      <c r="P13" s="630"/>
      <c r="Q13" s="630"/>
      <c r="R13" s="630"/>
      <c r="S13" s="630"/>
      <c r="T13" s="630"/>
      <c r="U13" s="630"/>
      <c r="V13" s="630"/>
      <c r="W13" s="629"/>
      <c r="X13" s="2"/>
      <c r="Y13" s="2"/>
      <c r="Z13" s="2"/>
      <c r="AA13" s="2"/>
      <c r="AB13" s="2"/>
      <c r="AC13" s="2"/>
      <c r="AD13" s="2"/>
      <c r="AE13" s="2"/>
      <c r="AF13" s="2"/>
      <c r="AG13" s="2"/>
      <c r="AH13" s="2"/>
      <c r="AI13" s="2"/>
      <c r="AJ13" s="2"/>
      <c r="AK13" s="2"/>
      <c r="AL13" s="2"/>
      <c r="AM13" s="2"/>
      <c r="AN13" s="2"/>
      <c r="AO13" s="2"/>
    </row>
    <row r="14" spans="1:41" ht="12.5" x14ac:dyDescent="0.25">
      <c r="B14" s="153"/>
      <c r="C14" s="3"/>
      <c r="D14" s="4"/>
      <c r="E14" s="7"/>
      <c r="F14" s="229"/>
      <c r="G14" s="230"/>
      <c r="H14" s="231"/>
      <c r="I14" s="43"/>
      <c r="J14" s="609"/>
      <c r="K14" s="610"/>
      <c r="L14" s="611"/>
      <c r="M14" s="196"/>
      <c r="P14" s="630"/>
      <c r="Q14" s="630"/>
      <c r="R14" s="630"/>
      <c r="S14" s="630"/>
      <c r="T14" s="630"/>
      <c r="U14" s="630"/>
      <c r="V14" s="630"/>
      <c r="W14" s="629"/>
      <c r="X14" s="2"/>
      <c r="Y14" s="2"/>
      <c r="Z14" s="2"/>
      <c r="AA14" s="2"/>
      <c r="AB14" s="2"/>
      <c r="AC14" s="2"/>
      <c r="AD14" s="2"/>
      <c r="AE14" s="2"/>
      <c r="AF14" s="2"/>
      <c r="AG14" s="2"/>
      <c r="AH14" s="2"/>
      <c r="AI14" s="2"/>
      <c r="AJ14" s="2"/>
      <c r="AK14" s="2"/>
      <c r="AL14" s="2"/>
      <c r="AM14" s="2"/>
      <c r="AN14" s="2"/>
      <c r="AO14" s="2"/>
    </row>
    <row r="15" spans="1:41" ht="12.5" x14ac:dyDescent="0.25">
      <c r="B15" s="153"/>
      <c r="C15" s="3"/>
      <c r="D15" s="7"/>
      <c r="E15" s="7"/>
      <c r="F15" s="175"/>
      <c r="G15" s="176"/>
      <c r="H15" s="176"/>
      <c r="I15" s="43"/>
      <c r="J15" s="609"/>
      <c r="K15" s="610"/>
      <c r="L15" s="611"/>
      <c r="M15" s="196"/>
      <c r="P15" s="630"/>
      <c r="Q15" s="630"/>
      <c r="R15" s="630"/>
      <c r="S15" s="630"/>
      <c r="T15" s="630"/>
      <c r="U15" s="630"/>
      <c r="V15" s="630"/>
      <c r="W15" s="629"/>
      <c r="X15" s="2"/>
      <c r="Y15" s="2"/>
      <c r="Z15" s="2"/>
      <c r="AA15" s="2"/>
      <c r="AB15" s="2"/>
      <c r="AC15" s="2"/>
      <c r="AD15" s="2"/>
      <c r="AE15" s="2"/>
      <c r="AF15" s="2"/>
      <c r="AG15" s="2"/>
      <c r="AH15" s="2"/>
      <c r="AI15" s="2"/>
      <c r="AJ15" s="2"/>
      <c r="AK15" s="2"/>
      <c r="AL15" s="2"/>
      <c r="AM15" s="2"/>
      <c r="AN15" s="2"/>
      <c r="AO15" s="2"/>
    </row>
    <row r="16" spans="1:41" ht="12.5" x14ac:dyDescent="0.25">
      <c r="B16" s="20" t="s">
        <v>161</v>
      </c>
      <c r="C16" s="3" t="s">
        <v>162</v>
      </c>
      <c r="D16" s="4"/>
      <c r="E16" s="154"/>
      <c r="F16" s="229"/>
      <c r="G16" s="230"/>
      <c r="H16" s="231"/>
      <c r="I16" s="64"/>
      <c r="J16" s="617"/>
      <c r="K16" s="610"/>
      <c r="L16" s="611"/>
      <c r="M16" s="196"/>
      <c r="W16" s="629"/>
      <c r="X16" s="2"/>
      <c r="Y16" s="2"/>
      <c r="Z16" s="2"/>
      <c r="AA16" s="2"/>
      <c r="AB16" s="2"/>
      <c r="AC16" s="2"/>
      <c r="AD16" s="2"/>
      <c r="AE16" s="2"/>
      <c r="AF16" s="2"/>
      <c r="AG16" s="2"/>
      <c r="AH16" s="2"/>
      <c r="AI16" s="2"/>
      <c r="AJ16" s="2"/>
      <c r="AK16" s="2"/>
      <c r="AL16" s="2"/>
      <c r="AM16" s="2"/>
      <c r="AN16" s="2"/>
      <c r="AO16" s="2"/>
    </row>
    <row r="17" spans="1:41" ht="12.5" x14ac:dyDescent="0.25">
      <c r="B17" s="20"/>
      <c r="C17" s="3"/>
      <c r="D17" s="4"/>
      <c r="E17" s="154"/>
      <c r="F17" s="229"/>
      <c r="G17" s="230"/>
      <c r="H17" s="231"/>
      <c r="I17" s="64"/>
      <c r="J17" s="617"/>
      <c r="K17" s="610"/>
      <c r="L17" s="611"/>
      <c r="M17" s="196"/>
      <c r="W17" s="629"/>
      <c r="X17" s="2"/>
      <c r="Y17" s="2"/>
      <c r="Z17" s="2"/>
      <c r="AA17" s="2"/>
      <c r="AB17" s="2"/>
      <c r="AC17" s="2"/>
      <c r="AD17" s="2"/>
      <c r="AE17" s="2"/>
      <c r="AF17" s="2"/>
      <c r="AG17" s="2"/>
      <c r="AH17" s="2"/>
      <c r="AI17" s="2"/>
      <c r="AJ17" s="2"/>
      <c r="AK17" s="2"/>
      <c r="AL17" s="2"/>
      <c r="AM17" s="2"/>
      <c r="AN17" s="2"/>
      <c r="AO17" s="2"/>
    </row>
    <row r="18" spans="1:41" ht="12.75" customHeight="1" x14ac:dyDescent="0.25">
      <c r="B18" s="20" t="s">
        <v>163</v>
      </c>
      <c r="C18" s="3" t="s">
        <v>164</v>
      </c>
      <c r="D18" s="7"/>
      <c r="E18" s="7"/>
      <c r="F18" s="229"/>
      <c r="G18" s="230"/>
      <c r="H18" s="231"/>
      <c r="I18" s="64"/>
      <c r="J18" s="617"/>
      <c r="K18" s="610"/>
      <c r="L18" s="611"/>
      <c r="M18" s="196"/>
      <c r="P18" s="631"/>
      <c r="Q18" s="632"/>
      <c r="R18" s="631"/>
      <c r="S18" s="631"/>
      <c r="T18" s="633"/>
      <c r="U18" s="634"/>
      <c r="V18" s="635"/>
      <c r="W18" s="629"/>
      <c r="X18" s="2"/>
      <c r="Y18" s="2"/>
      <c r="Z18" s="2"/>
      <c r="AA18" s="2"/>
      <c r="AB18" s="2"/>
      <c r="AC18" s="2"/>
      <c r="AD18" s="2"/>
      <c r="AE18" s="2"/>
      <c r="AF18" s="2"/>
      <c r="AG18" s="2"/>
      <c r="AH18" s="2"/>
      <c r="AI18" s="2"/>
      <c r="AJ18" s="2"/>
      <c r="AK18" s="2"/>
      <c r="AL18" s="2"/>
      <c r="AM18" s="2"/>
      <c r="AN18" s="2"/>
      <c r="AO18" s="2"/>
    </row>
    <row r="19" spans="1:41" ht="14.5" x14ac:dyDescent="0.25">
      <c r="B19" s="20"/>
      <c r="C19" s="3"/>
      <c r="D19" s="7"/>
      <c r="E19" s="7"/>
      <c r="F19" s="175"/>
      <c r="G19" s="176"/>
      <c r="H19" s="176"/>
      <c r="I19" s="43"/>
      <c r="J19" s="609"/>
      <c r="K19" s="610"/>
      <c r="L19" s="611"/>
      <c r="M19" s="196"/>
      <c r="P19" s="629"/>
      <c r="Q19" s="629"/>
      <c r="R19" s="629"/>
      <c r="S19" s="629"/>
      <c r="T19" s="629"/>
      <c r="U19" s="629"/>
      <c r="V19" s="629"/>
      <c r="W19" s="629"/>
      <c r="X19" s="2"/>
      <c r="Y19" s="2"/>
      <c r="Z19" s="2"/>
      <c r="AA19" s="2"/>
      <c r="AB19" s="2"/>
      <c r="AC19" s="2"/>
      <c r="AD19" s="181" t="s">
        <v>27</v>
      </c>
      <c r="AE19" s="28" t="s">
        <v>25</v>
      </c>
      <c r="AF19" s="182"/>
      <c r="AG19" s="28" t="s">
        <v>26</v>
      </c>
      <c r="AH19" s="182"/>
      <c r="AI19" s="28" t="s">
        <v>37</v>
      </c>
      <c r="AJ19" s="28"/>
      <c r="AK19" s="28" t="s">
        <v>38</v>
      </c>
      <c r="AL19" s="2"/>
      <c r="AM19" s="2"/>
      <c r="AN19" s="2"/>
      <c r="AO19" s="2"/>
    </row>
    <row r="20" spans="1:41" ht="23" x14ac:dyDescent="0.25">
      <c r="B20" s="20"/>
      <c r="C20" s="3" t="s">
        <v>232</v>
      </c>
      <c r="D20" s="12" t="s">
        <v>36</v>
      </c>
      <c r="E20" s="12" t="s">
        <v>24</v>
      </c>
      <c r="F20" s="221">
        <v>5008</v>
      </c>
      <c r="G20" s="591">
        <v>0</v>
      </c>
      <c r="H20" s="592">
        <f t="shared" ref="H20" si="2">IF(D20="","",F20*G20)</f>
        <v>0</v>
      </c>
      <c r="I20" s="235"/>
      <c r="J20" s="640"/>
      <c r="K20" s="641"/>
      <c r="L20" s="642"/>
      <c r="M20" s="196"/>
      <c r="P20" s="629"/>
      <c r="Q20" s="635"/>
      <c r="R20" s="635"/>
      <c r="S20" s="643"/>
      <c r="T20" s="631"/>
      <c r="U20" s="635"/>
      <c r="V20" s="631"/>
      <c r="W20" s="629"/>
      <c r="X20" s="2"/>
      <c r="Y20" s="2"/>
      <c r="Z20" s="2"/>
      <c r="AA20" s="2"/>
      <c r="AB20" s="2"/>
      <c r="AC20" s="2"/>
      <c r="AD20" s="185"/>
      <c r="AE20" s="185"/>
      <c r="AF20" s="185"/>
      <c r="AG20" s="185"/>
      <c r="AH20" s="185"/>
      <c r="AI20" s="185"/>
      <c r="AJ20" s="185"/>
      <c r="AK20" s="185"/>
      <c r="AL20" s="185"/>
      <c r="AM20" s="2"/>
      <c r="AN20" s="2"/>
      <c r="AO20" s="2"/>
    </row>
    <row r="21" spans="1:41" ht="12.5" x14ac:dyDescent="0.25">
      <c r="B21" s="153"/>
      <c r="C21" s="61"/>
      <c r="D21" s="12"/>
      <c r="E21" s="12"/>
      <c r="F21" s="221"/>
      <c r="G21" s="234"/>
      <c r="H21" s="222"/>
      <c r="I21" s="64"/>
      <c r="J21" s="640"/>
      <c r="K21" s="641"/>
      <c r="L21" s="642"/>
      <c r="M21" s="196"/>
      <c r="P21" s="629"/>
      <c r="Q21" s="635"/>
      <c r="R21" s="631"/>
      <c r="S21" s="631"/>
      <c r="T21" s="631"/>
      <c r="U21" s="631"/>
      <c r="V21" s="631"/>
      <c r="W21" s="629"/>
      <c r="X21" s="2"/>
      <c r="Y21" s="2"/>
      <c r="Z21" s="2"/>
      <c r="AA21" s="2"/>
      <c r="AB21" s="2"/>
      <c r="AC21" s="2"/>
      <c r="AD21" s="186"/>
      <c r="AE21" s="186"/>
      <c r="AF21" s="186" t="s">
        <v>39</v>
      </c>
      <c r="AG21" s="186" t="s">
        <v>40</v>
      </c>
      <c r="AH21" s="186" t="s">
        <v>41</v>
      </c>
      <c r="AI21" s="186"/>
      <c r="AJ21" s="186"/>
      <c r="AK21" s="186"/>
      <c r="AL21" s="185"/>
      <c r="AM21" s="2"/>
      <c r="AN21" s="2"/>
      <c r="AO21" s="2"/>
    </row>
    <row r="22" spans="1:41" ht="22.5" customHeight="1" x14ac:dyDescent="0.25">
      <c r="B22" s="20"/>
      <c r="C22" s="3" t="s">
        <v>231</v>
      </c>
      <c r="D22" s="12" t="s">
        <v>36</v>
      </c>
      <c r="E22" s="12" t="s">
        <v>24</v>
      </c>
      <c r="F22" s="221">
        <v>4487</v>
      </c>
      <c r="G22" s="591">
        <v>0</v>
      </c>
      <c r="H22" s="592">
        <f t="shared" ref="H22" si="3">IF(D22="","",F22*G22)</f>
        <v>0</v>
      </c>
      <c r="I22" s="64"/>
      <c r="J22" s="640"/>
      <c r="K22" s="641"/>
      <c r="L22" s="642"/>
      <c r="M22" s="196"/>
      <c r="P22" s="629"/>
      <c r="Q22" s="635"/>
      <c r="R22" s="631"/>
      <c r="S22" s="631"/>
      <c r="T22" s="631"/>
      <c r="U22" s="631"/>
      <c r="V22" s="631"/>
      <c r="W22" s="629"/>
      <c r="X22" s="2"/>
      <c r="Y22" s="2"/>
      <c r="Z22" s="2"/>
      <c r="AA22" s="2"/>
      <c r="AB22" s="2"/>
      <c r="AC22" s="2"/>
      <c r="AD22" s="184" t="e">
        <f>#REF!</f>
        <v>#REF!</v>
      </c>
      <c r="AE22" s="183"/>
      <c r="AF22" s="183">
        <v>2.2000000000000002</v>
      </c>
      <c r="AG22" s="183">
        <v>2</v>
      </c>
      <c r="AH22" s="187">
        <v>2</v>
      </c>
      <c r="AI22" s="183"/>
      <c r="AJ22" s="188" t="e">
        <f>AF22*#REF!*#REF!</f>
        <v>#REF!</v>
      </c>
      <c r="AK22" s="11" t="s">
        <v>13</v>
      </c>
      <c r="AL22" s="185"/>
      <c r="AM22" s="2"/>
      <c r="AN22" s="2"/>
      <c r="AO22" s="2"/>
    </row>
    <row r="23" spans="1:41" ht="12.5" x14ac:dyDescent="0.25">
      <c r="B23" s="20"/>
      <c r="C23" s="3"/>
      <c r="D23" s="12"/>
      <c r="E23" s="12"/>
      <c r="F23" s="221"/>
      <c r="G23" s="234"/>
      <c r="H23" s="222"/>
      <c r="I23" s="64"/>
      <c r="J23" s="640"/>
      <c r="K23" s="641"/>
      <c r="L23" s="642"/>
      <c r="M23" s="196"/>
      <c r="P23" s="629"/>
      <c r="Q23" s="635"/>
      <c r="R23" s="631"/>
      <c r="S23" s="631"/>
      <c r="T23" s="631"/>
      <c r="U23" s="631"/>
      <c r="V23" s="631"/>
      <c r="W23" s="629"/>
      <c r="X23" s="2"/>
      <c r="Y23" s="2"/>
      <c r="Z23" s="2"/>
      <c r="AA23" s="2"/>
      <c r="AB23" s="2"/>
      <c r="AC23" s="2"/>
      <c r="AD23" s="184"/>
      <c r="AE23" s="183"/>
      <c r="AF23" s="183"/>
      <c r="AG23" s="183"/>
      <c r="AH23" s="187"/>
      <c r="AI23" s="183"/>
      <c r="AJ23" s="188"/>
      <c r="AK23" s="224"/>
      <c r="AL23" s="185"/>
      <c r="AM23" s="2"/>
      <c r="AN23" s="2"/>
      <c r="AO23" s="2"/>
    </row>
    <row r="24" spans="1:41" ht="34.5" x14ac:dyDescent="0.25">
      <c r="B24" s="20"/>
      <c r="C24" s="3" t="s">
        <v>244</v>
      </c>
      <c r="D24" s="12" t="s">
        <v>36</v>
      </c>
      <c r="E24" s="12" t="s">
        <v>24</v>
      </c>
      <c r="F24" s="221">
        <v>5522</v>
      </c>
      <c r="G24" s="591">
        <v>0</v>
      </c>
      <c r="H24" s="592">
        <f t="shared" ref="H24" si="4">IF(D24="","",F24*G24)</f>
        <v>0</v>
      </c>
      <c r="I24" s="64"/>
      <c r="J24" s="640"/>
      <c r="K24" s="641"/>
      <c r="L24" s="642"/>
      <c r="M24" s="196"/>
      <c r="P24" s="629"/>
      <c r="Q24" s="635"/>
      <c r="R24" s="631"/>
      <c r="S24" s="631"/>
      <c r="T24" s="631"/>
      <c r="U24" s="631"/>
      <c r="V24" s="631"/>
      <c r="W24" s="629"/>
      <c r="X24" s="2"/>
      <c r="Y24" s="2"/>
      <c r="Z24" s="2"/>
      <c r="AA24" s="2"/>
      <c r="AB24" s="2"/>
      <c r="AC24" s="2"/>
      <c r="AD24" s="184"/>
      <c r="AE24" s="183"/>
      <c r="AF24" s="183"/>
      <c r="AG24" s="183"/>
      <c r="AH24" s="187"/>
      <c r="AI24" s="183"/>
      <c r="AJ24" s="188"/>
      <c r="AK24" s="224"/>
      <c r="AL24" s="185"/>
      <c r="AM24" s="2"/>
      <c r="AN24" s="2"/>
      <c r="AO24" s="2"/>
    </row>
    <row r="25" spans="1:41" ht="12.5" x14ac:dyDescent="0.25">
      <c r="B25" s="20"/>
      <c r="C25" s="3"/>
      <c r="D25" s="4"/>
      <c r="E25" s="7"/>
      <c r="F25" s="232"/>
      <c r="G25" s="230"/>
      <c r="H25" s="304"/>
      <c r="I25" s="306"/>
      <c r="J25" s="644"/>
      <c r="K25" s="645"/>
      <c r="L25" s="646"/>
      <c r="M25" s="258"/>
      <c r="P25" s="647"/>
      <c r="Q25" s="635"/>
      <c r="R25" s="630"/>
      <c r="S25" s="630"/>
      <c r="T25" s="630"/>
      <c r="U25" s="630"/>
      <c r="V25" s="630"/>
      <c r="W25" s="647"/>
      <c r="X25" s="239"/>
      <c r="Y25" s="239"/>
      <c r="Z25" s="239"/>
      <c r="AA25" s="239"/>
      <c r="AB25" s="239"/>
      <c r="AC25" s="239"/>
      <c r="AD25" s="185"/>
      <c r="AE25" s="185"/>
      <c r="AF25" s="185"/>
      <c r="AG25" s="185"/>
      <c r="AH25" s="185"/>
      <c r="AI25" s="185"/>
      <c r="AJ25" s="307" t="e">
        <f>#REF!*AH22/100</f>
        <v>#REF!</v>
      </c>
      <c r="AK25" s="185" t="s">
        <v>42</v>
      </c>
      <c r="AL25" s="185"/>
      <c r="AM25" s="239"/>
      <c r="AN25" s="239"/>
      <c r="AO25" s="239"/>
    </row>
    <row r="26" spans="1:41" s="83" customFormat="1" ht="12" customHeight="1" x14ac:dyDescent="0.25">
      <c r="A26" s="134"/>
      <c r="B26" s="20"/>
      <c r="C26" s="3"/>
      <c r="D26" s="7"/>
      <c r="E26" s="7"/>
      <c r="F26" s="175"/>
      <c r="G26" s="176"/>
      <c r="H26" s="176"/>
      <c r="I26" s="43"/>
      <c r="J26" s="609"/>
      <c r="K26" s="610"/>
      <c r="L26" s="611"/>
      <c r="M26" s="196"/>
      <c r="N26" s="625"/>
      <c r="O26" s="625"/>
      <c r="P26" s="625"/>
      <c r="Q26" s="638"/>
      <c r="R26" s="625"/>
      <c r="S26" s="626"/>
      <c r="T26" s="626"/>
      <c r="U26" s="626"/>
      <c r="V26" s="626"/>
      <c r="W26" s="626"/>
      <c r="X26" s="134"/>
      <c r="Y26" s="134"/>
    </row>
    <row r="27" spans="1:41" s="83" customFormat="1" ht="22.5" customHeight="1" x14ac:dyDescent="0.25">
      <c r="A27" s="134"/>
      <c r="B27" s="528" t="str">
        <f>B11</f>
        <v>C5.3</v>
      </c>
      <c r="C27" s="112" t="s">
        <v>374</v>
      </c>
      <c r="D27" s="22"/>
      <c r="E27" s="22"/>
      <c r="F27" s="23"/>
      <c r="G27" s="25"/>
      <c r="H27" s="595">
        <f>SUM(H13:H26)</f>
        <v>0</v>
      </c>
      <c r="I27" s="204"/>
      <c r="J27" s="511"/>
      <c r="K27" s="511"/>
      <c r="L27" s="512"/>
      <c r="M27" s="197"/>
      <c r="N27" s="625"/>
      <c r="O27" s="639"/>
      <c r="P27" s="625"/>
      <c r="Q27" s="638"/>
      <c r="R27" s="625"/>
      <c r="S27" s="626"/>
      <c r="T27" s="626"/>
      <c r="U27" s="626"/>
      <c r="V27" s="626"/>
      <c r="W27" s="626"/>
      <c r="X27" s="134"/>
      <c r="Y27" s="134"/>
    </row>
    <row r="28" spans="1:41" ht="6" customHeight="1" x14ac:dyDescent="0.25">
      <c r="L28" s="612"/>
    </row>
    <row r="29" spans="1:41" ht="12" customHeight="1" x14ac:dyDescent="0.25">
      <c r="L29" s="612"/>
    </row>
    <row r="30" spans="1:41" ht="12" customHeight="1" x14ac:dyDescent="0.25">
      <c r="L30" s="612"/>
    </row>
  </sheetData>
  <sheetProtection algorithmName="SHA-512" hashValue="i4fNj8Jthw6i8MCJbwmcWHp5IGkKsCAVQLvfQ5Ttmgq5cHYGrvDOf2pksAQz9ir7AE0Rxt9GEw7g9mKbr7VUPQ==" saltValue="kAH8uvjFI1lBxJ4eFYCzwA==" spinCount="100000" sheet="1" objects="1" scenarios="1"/>
  <mergeCells count="3">
    <mergeCell ref="F3:H3"/>
    <mergeCell ref="F6:H6"/>
    <mergeCell ref="B7:H7"/>
  </mergeCells>
  <conditionalFormatting sqref="P19:P25">
    <cfRule type="cellIs" dxfId="24" priority="6" stopIfTrue="1" operator="lessThan">
      <formula>0.005</formula>
    </cfRule>
  </conditionalFormatting>
  <pageMargins left="0.43307086614173229" right="0.31496062992125984" top="0.43307086614173229" bottom="0.62992125984251968" header="0.35433070866141736" footer="0.31496062992125984"/>
  <pageSetup paperSize="9" scale="82" firstPageNumber="31" orientation="portrait" r:id="rId1"/>
  <headerFooter alignWithMargins="0">
    <oddHeader xml:space="preserve">&amp;R&amp;"Arial,Bold Italic"
</oddHeader>
    <oddFooter>&amp;L&amp;"Arial,Bold"&amp;8_______________________________________________________________________________________________________________________
ZNT 4198/17T Standard Quotation Document Ver. 2019-09-02&amp;C&amp;"Arial,Bold"&amp;9C&amp;P</oddFooter>
  </headerFooter>
  <extLst>
    <ext xmlns:x14="http://schemas.microsoft.com/office/spreadsheetml/2009/9/main" uri="{78C0D931-6437-407d-A8EE-F0AAD7539E65}">
      <x14:conditionalFormattings>
        <x14:conditionalFormatting xmlns:xm="http://schemas.microsoft.com/office/excel/2006/main">
          <x14:cfRule type="expression" priority="1" id="{8F23956A-3105-43E0-B4D4-BA0C7EB67A34}">
            <xm:f>AND(#REF!=FALSE,$D10&lt;&gt;"P C Sum",$D10&lt;&gt;"PC Sum",$D10&lt;&gt;"P Sum",$D10&lt;&gt;"Prov Sum")</xm:f>
            <x14:dxf>
              <font>
                <color theme="0"/>
              </font>
            </x14:dxf>
          </x14:cfRule>
          <xm:sqref>G10:H12 G21:H21 G14:H19 G23:H23 G25:H27</xm:sqref>
        </x14:conditionalFormatting>
        <x14:conditionalFormatting xmlns:xm="http://schemas.microsoft.com/office/excel/2006/main">
          <x14:cfRule type="expression" priority="10" id="{3B216A19-DEC2-443E-8D3F-676FEB1C0F74}">
            <xm:f>AND(#REF!=FALSE,#REF!&lt;&gt;"P C Sum",#REF!&lt;&gt;"PC Sum",#REF!&lt;&gt;"P Sum",#REF!&lt;&gt;"Prov Sum")</xm:f>
            <x14:dxf>
              <font>
                <color theme="0"/>
              </font>
            </x14:dxf>
          </x14:cfRule>
          <xm:sqref>K27:M27</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8A29F-229F-4531-B868-4BBAB3A826E7}">
  <sheetPr codeName="Sheet9">
    <tabColor theme="9" tint="0.59999389629810485"/>
  </sheetPr>
  <dimension ref="A1:AO30"/>
  <sheetViews>
    <sheetView showGridLines="0" view="pageBreakPreview" zoomScale="115" zoomScaleSheetLayoutView="115" workbookViewId="0">
      <pane xSplit="5" ySplit="2" topLeftCell="F3" activePane="bottomRight" state="frozen"/>
      <selection activeCell="A120" sqref="A120:XFD120"/>
      <selection pane="topRight" activeCell="A120" sqref="A120:XFD120"/>
      <selection pane="bottomLeft" activeCell="A120" sqref="A120:XFD120"/>
      <selection pane="bottomRight" activeCell="F30" sqref="F30"/>
    </sheetView>
  </sheetViews>
  <sheetFormatPr defaultColWidth="8.81640625" defaultRowHeight="12" customHeight="1" x14ac:dyDescent="0.25"/>
  <cols>
    <col min="1" max="1" width="1.1796875" style="134" customWidth="1"/>
    <col min="2" max="2" width="7.453125" style="145" customWidth="1"/>
    <col min="3" max="3" width="41.1796875" style="133" customWidth="1"/>
    <col min="4" max="4" width="9" style="146" customWidth="1"/>
    <col min="5" max="5" width="4.453125" style="146" customWidth="1"/>
    <col min="6" max="6" width="13.453125" style="146" customWidth="1"/>
    <col min="7" max="7" width="12.1796875" style="134" customWidth="1"/>
    <col min="8" max="8" width="18" style="134" customWidth="1"/>
    <col min="9" max="9" width="1.1796875" style="134" customWidth="1"/>
    <col min="10" max="10" width="13.54296875" style="601" customWidth="1"/>
    <col min="11" max="12" width="14.1796875" style="601" customWidth="1"/>
    <col min="13" max="13" width="14.1796875" style="602" customWidth="1"/>
    <col min="14" max="14" width="7.453125" style="83" customWidth="1"/>
    <col min="15" max="15" width="11.54296875" style="83" customWidth="1"/>
    <col min="16" max="16" width="7.453125" style="83" customWidth="1"/>
    <col min="17" max="17" width="14.453125" style="83" customWidth="1"/>
    <col min="18" max="18" width="11.453125" style="83" bestFit="1" customWidth="1"/>
    <col min="19" max="19" width="5.453125" style="134" customWidth="1"/>
    <col min="20" max="16384" width="8.81640625" style="134"/>
  </cols>
  <sheetData>
    <row r="1" spans="1:41" ht="12" customHeight="1" x14ac:dyDescent="0.25">
      <c r="B1" s="135"/>
      <c r="C1" s="82" t="s">
        <v>34</v>
      </c>
      <c r="D1" s="83"/>
      <c r="E1" s="83"/>
      <c r="F1" s="84" t="s">
        <v>49</v>
      </c>
      <c r="G1" s="82">
        <v>1</v>
      </c>
      <c r="H1" s="136">
        <f>MAX(H2:H53)</f>
        <v>0</v>
      </c>
    </row>
    <row r="2" spans="1:41" ht="12" customHeight="1" x14ac:dyDescent="0.25">
      <c r="A2" s="80"/>
      <c r="B2" s="462"/>
      <c r="C2" s="142"/>
      <c r="D2" s="142"/>
      <c r="E2" s="142"/>
      <c r="F2" s="142"/>
      <c r="G2" s="142"/>
      <c r="H2" s="142"/>
      <c r="I2" s="84"/>
      <c r="J2" s="603"/>
      <c r="K2" s="603"/>
      <c r="L2" s="603"/>
      <c r="M2" s="603"/>
    </row>
    <row r="3" spans="1:41" s="80" customFormat="1" ht="11.5" x14ac:dyDescent="0.25">
      <c r="B3" s="156" t="s">
        <v>403</v>
      </c>
      <c r="C3" s="82"/>
      <c r="D3" s="83"/>
      <c r="E3" s="83"/>
      <c r="F3" s="546" t="s">
        <v>404</v>
      </c>
      <c r="G3" s="546"/>
      <c r="H3" s="546"/>
      <c r="J3" s="601"/>
      <c r="K3" s="601"/>
      <c r="L3" s="601"/>
      <c r="M3" s="602"/>
      <c r="O3" s="83"/>
    </row>
    <row r="4" spans="1:41" s="80" customFormat="1" ht="11.5" x14ac:dyDescent="0.25">
      <c r="B4" s="157" t="s">
        <v>32</v>
      </c>
      <c r="C4" s="82"/>
      <c r="D4" s="83"/>
      <c r="E4" s="83"/>
      <c r="F4" s="83"/>
      <c r="H4" s="84"/>
      <c r="J4" s="601"/>
      <c r="K4" s="601"/>
      <c r="L4" s="601"/>
      <c r="M4" s="602"/>
      <c r="N4" s="84"/>
      <c r="O4" s="83"/>
    </row>
    <row r="5" spans="1:41" ht="11.5" x14ac:dyDescent="0.25"/>
    <row r="6" spans="1:41" s="80" customFormat="1" ht="11.5" x14ac:dyDescent="0.25">
      <c r="B6" s="90" t="s">
        <v>18</v>
      </c>
      <c r="C6" s="139"/>
      <c r="D6" s="140"/>
      <c r="E6" s="140"/>
      <c r="F6" s="535" t="str">
        <f>"SECTION "&amp;B11</f>
        <v>SECTION C5.4</v>
      </c>
      <c r="G6" s="535"/>
      <c r="H6" s="536"/>
      <c r="I6" s="203"/>
      <c r="J6" s="604"/>
      <c r="K6" s="604"/>
      <c r="L6" s="604"/>
      <c r="M6" s="605"/>
      <c r="N6" s="83"/>
      <c r="O6" s="83"/>
      <c r="P6" s="83"/>
      <c r="Q6" s="83"/>
      <c r="R6" s="83"/>
    </row>
    <row r="7" spans="1:41" ht="24.25" customHeight="1" x14ac:dyDescent="0.25">
      <c r="B7" s="548" t="s">
        <v>287</v>
      </c>
      <c r="C7" s="549"/>
      <c r="D7" s="549"/>
      <c r="E7" s="549"/>
      <c r="F7" s="549"/>
      <c r="G7" s="549"/>
      <c r="H7" s="550"/>
      <c r="I7" s="114"/>
      <c r="J7" s="606"/>
      <c r="K7" s="606"/>
      <c r="L7" s="606"/>
      <c r="M7" s="607"/>
      <c r="S7" s="80"/>
      <c r="T7" s="80"/>
      <c r="U7" s="80"/>
      <c r="V7" s="80"/>
    </row>
    <row r="8" spans="1:41" ht="8.15" customHeight="1" x14ac:dyDescent="0.25">
      <c r="B8" s="59"/>
      <c r="C8" s="150"/>
      <c r="D8" s="150"/>
      <c r="E8" s="150"/>
      <c r="F8" s="150"/>
      <c r="G8" s="150"/>
      <c r="H8" s="151"/>
      <c r="I8" s="114"/>
      <c r="J8" s="606"/>
      <c r="K8" s="606"/>
      <c r="L8" s="606"/>
      <c r="M8" s="607"/>
      <c r="S8" s="80"/>
      <c r="T8" s="80"/>
      <c r="U8" s="80"/>
      <c r="V8" s="80"/>
    </row>
    <row r="9" spans="1:41" s="148" customFormat="1" ht="20.149999999999999" customHeight="1" x14ac:dyDescent="0.25">
      <c r="B9" s="26" t="s">
        <v>0</v>
      </c>
      <c r="C9" s="24" t="s">
        <v>1</v>
      </c>
      <c r="D9" s="24" t="s">
        <v>2</v>
      </c>
      <c r="E9" s="24" t="s">
        <v>24</v>
      </c>
      <c r="F9" s="24" t="s">
        <v>3</v>
      </c>
      <c r="G9" s="24" t="s">
        <v>4</v>
      </c>
      <c r="H9" s="24" t="s">
        <v>5</v>
      </c>
      <c r="I9" s="42"/>
      <c r="J9" s="603"/>
      <c r="K9" s="603"/>
      <c r="L9" s="603"/>
      <c r="M9" s="608"/>
      <c r="N9" s="83"/>
      <c r="O9" s="83"/>
      <c r="P9" s="83"/>
      <c r="Q9" s="83"/>
      <c r="R9" s="83"/>
      <c r="S9" s="80"/>
      <c r="T9" s="80"/>
      <c r="U9" s="80"/>
      <c r="V9" s="80"/>
    </row>
    <row r="10" spans="1:41" ht="11.5" x14ac:dyDescent="0.25">
      <c r="B10" s="20"/>
      <c r="C10" s="3"/>
      <c r="D10" s="7"/>
      <c r="E10" s="7"/>
      <c r="F10" s="175"/>
      <c r="G10" s="176"/>
      <c r="H10" s="176" t="str">
        <f t="shared" ref="H10:H11" si="0">IF(D10="","",F10*G10)</f>
        <v/>
      </c>
      <c r="I10" s="43"/>
      <c r="J10" s="609"/>
      <c r="K10" s="610"/>
      <c r="L10" s="611"/>
      <c r="M10" s="196"/>
      <c r="S10" s="80"/>
      <c r="T10" s="80"/>
      <c r="U10" s="80"/>
      <c r="V10" s="80"/>
    </row>
    <row r="11" spans="1:41" ht="12.5" x14ac:dyDescent="0.25">
      <c r="B11" s="21" t="s">
        <v>122</v>
      </c>
      <c r="C11" s="6" t="s">
        <v>123</v>
      </c>
      <c r="D11" s="7"/>
      <c r="E11" s="7"/>
      <c r="F11" s="175"/>
      <c r="G11" s="176"/>
      <c r="H11" s="176" t="str">
        <f t="shared" si="0"/>
        <v/>
      </c>
      <c r="I11" s="43"/>
      <c r="J11" s="609"/>
      <c r="K11" s="610"/>
      <c r="L11" s="611"/>
      <c r="M11" s="196"/>
      <c r="S11" s="80"/>
      <c r="T11" s="80"/>
      <c r="U11" s="80"/>
      <c r="V11" s="80"/>
      <c r="W11" s="2"/>
      <c r="X11" s="2"/>
      <c r="Y11" s="2"/>
      <c r="Z11" s="2"/>
      <c r="AA11" s="2"/>
      <c r="AB11" s="2"/>
      <c r="AC11" s="2"/>
      <c r="AD11" s="2"/>
      <c r="AE11" s="2"/>
      <c r="AF11" s="2"/>
      <c r="AG11" s="2"/>
      <c r="AH11" s="2"/>
      <c r="AI11" s="2"/>
      <c r="AJ11" s="2"/>
      <c r="AK11" s="2"/>
      <c r="AL11" s="2"/>
      <c r="AM11" s="2"/>
      <c r="AN11" s="2"/>
      <c r="AO11" s="2"/>
    </row>
    <row r="12" spans="1:41" ht="12.5" x14ac:dyDescent="0.25">
      <c r="B12" s="21"/>
      <c r="C12" s="6"/>
      <c r="D12" s="7"/>
      <c r="E12" s="7"/>
      <c r="F12" s="175"/>
      <c r="G12" s="176"/>
      <c r="H12" s="176"/>
      <c r="I12" s="43"/>
      <c r="J12" s="609"/>
      <c r="K12" s="610"/>
      <c r="L12" s="611"/>
      <c r="M12" s="196"/>
      <c r="S12" s="80"/>
      <c r="T12" s="80"/>
      <c r="U12" s="80"/>
      <c r="V12" s="80"/>
      <c r="W12" s="2"/>
      <c r="X12" s="2"/>
      <c r="Y12" s="2"/>
      <c r="Z12" s="2"/>
      <c r="AA12" s="2"/>
      <c r="AB12" s="2"/>
      <c r="AC12" s="2"/>
      <c r="AD12" s="2"/>
      <c r="AE12" s="2"/>
      <c r="AF12" s="2"/>
      <c r="AG12" s="2"/>
      <c r="AH12" s="2"/>
      <c r="AI12" s="2"/>
      <c r="AJ12" s="2"/>
      <c r="AK12" s="2"/>
      <c r="AL12" s="2"/>
      <c r="AM12" s="2"/>
      <c r="AN12" s="2"/>
      <c r="AO12" s="2"/>
    </row>
    <row r="13" spans="1:41" ht="12.5" x14ac:dyDescent="0.25">
      <c r="B13" s="20" t="s">
        <v>202</v>
      </c>
      <c r="C13" s="3" t="s">
        <v>203</v>
      </c>
      <c r="D13" s="7"/>
      <c r="E13" s="7"/>
      <c r="F13" s="175"/>
      <c r="G13" s="176"/>
      <c r="H13" s="176"/>
      <c r="I13" s="43"/>
      <c r="J13" s="609"/>
      <c r="K13" s="610"/>
      <c r="L13" s="611"/>
      <c r="M13" s="196"/>
      <c r="S13" s="80"/>
      <c r="T13" s="80"/>
      <c r="U13" s="80"/>
      <c r="V13" s="80"/>
      <c r="W13" s="2"/>
      <c r="X13" s="2"/>
      <c r="Y13" s="2"/>
      <c r="Z13" s="2"/>
      <c r="AA13" s="2"/>
      <c r="AB13" s="2"/>
      <c r="AC13" s="2"/>
      <c r="AD13" s="2"/>
      <c r="AE13" s="2"/>
      <c r="AF13" s="2"/>
      <c r="AG13" s="2"/>
      <c r="AH13" s="2"/>
      <c r="AI13" s="2"/>
      <c r="AJ13" s="2"/>
      <c r="AK13" s="2"/>
      <c r="AL13" s="2"/>
      <c r="AM13" s="2"/>
      <c r="AN13" s="2"/>
      <c r="AO13" s="2"/>
    </row>
    <row r="14" spans="1:41" ht="12.5" x14ac:dyDescent="0.25">
      <c r="B14" s="20"/>
      <c r="C14" s="3"/>
      <c r="D14" s="7"/>
      <c r="E14" s="7"/>
      <c r="F14" s="175"/>
      <c r="G14" s="176"/>
      <c r="H14" s="176"/>
      <c r="I14" s="43"/>
      <c r="J14" s="609"/>
      <c r="K14" s="610"/>
      <c r="L14" s="611"/>
      <c r="M14" s="196"/>
      <c r="S14" s="80"/>
      <c r="T14" s="80"/>
      <c r="U14" s="80"/>
      <c r="V14" s="80"/>
      <c r="W14" s="2"/>
      <c r="X14" s="2"/>
      <c r="Y14" s="2"/>
      <c r="Z14" s="2"/>
      <c r="AA14" s="2"/>
      <c r="AB14" s="2"/>
      <c r="AC14" s="2"/>
      <c r="AD14" s="2"/>
      <c r="AE14" s="2"/>
      <c r="AF14" s="2"/>
      <c r="AG14" s="2"/>
      <c r="AH14" s="2"/>
      <c r="AI14" s="2"/>
      <c r="AJ14" s="2"/>
      <c r="AK14" s="2"/>
      <c r="AL14" s="2"/>
      <c r="AM14" s="2"/>
      <c r="AN14" s="2"/>
      <c r="AO14" s="2"/>
    </row>
    <row r="15" spans="1:41" ht="23" x14ac:dyDescent="0.25">
      <c r="B15" s="20" t="s">
        <v>124</v>
      </c>
      <c r="C15" s="3" t="s">
        <v>245</v>
      </c>
      <c r="D15" s="12" t="s">
        <v>11</v>
      </c>
      <c r="E15" s="12" t="s">
        <v>24</v>
      </c>
      <c r="F15" s="221">
        <v>14145</v>
      </c>
      <c r="G15" s="591">
        <v>0</v>
      </c>
      <c r="H15" s="592">
        <f t="shared" ref="H15" si="1">IF(D15="","",F15*G15)</f>
        <v>0</v>
      </c>
      <c r="I15" s="43"/>
      <c r="J15" s="648"/>
      <c r="K15" s="649"/>
      <c r="L15" s="650"/>
      <c r="M15" s="196"/>
      <c r="P15" s="207"/>
      <c r="Q15" s="207"/>
      <c r="R15" s="207"/>
      <c r="S15" s="207"/>
      <c r="T15" s="207"/>
      <c r="U15" s="207"/>
      <c r="V15" s="207"/>
      <c r="W15" s="2"/>
      <c r="X15" s="2"/>
      <c r="Y15" s="2"/>
      <c r="Z15" s="2"/>
      <c r="AA15" s="2"/>
      <c r="AB15" s="2"/>
      <c r="AC15" s="2"/>
      <c r="AD15" s="2"/>
      <c r="AE15" s="2"/>
      <c r="AF15" s="2"/>
      <c r="AG15" s="2"/>
      <c r="AH15" s="2"/>
      <c r="AI15" s="2"/>
      <c r="AJ15" s="2"/>
      <c r="AK15" s="2"/>
      <c r="AL15" s="2"/>
      <c r="AM15" s="2"/>
      <c r="AN15" s="2"/>
      <c r="AO15" s="2"/>
    </row>
    <row r="16" spans="1:41" ht="12.5" x14ac:dyDescent="0.25">
      <c r="B16" s="153"/>
      <c r="C16" s="3"/>
      <c r="D16" s="7"/>
      <c r="E16" s="7"/>
      <c r="F16" s="175"/>
      <c r="G16" s="176"/>
      <c r="H16" s="176"/>
      <c r="I16" s="43"/>
      <c r="J16" s="648"/>
      <c r="K16" s="649"/>
      <c r="L16" s="650"/>
      <c r="M16" s="196"/>
      <c r="P16" s="207"/>
      <c r="Q16" s="207"/>
      <c r="R16" s="207"/>
      <c r="S16" s="207"/>
      <c r="T16" s="207"/>
      <c r="U16" s="207"/>
      <c r="V16" s="207"/>
      <c r="W16" s="2"/>
      <c r="X16" s="2"/>
      <c r="Y16" s="2"/>
      <c r="Z16" s="2"/>
      <c r="AA16" s="2"/>
      <c r="AB16" s="2"/>
      <c r="AC16" s="2"/>
      <c r="AD16" s="2"/>
      <c r="AE16" s="2"/>
      <c r="AF16" s="2"/>
      <c r="AG16" s="2"/>
      <c r="AH16" s="2"/>
      <c r="AI16" s="2"/>
      <c r="AJ16" s="2"/>
      <c r="AK16" s="2"/>
      <c r="AL16" s="2"/>
      <c r="AM16" s="2"/>
      <c r="AN16" s="2"/>
      <c r="AO16" s="2"/>
    </row>
    <row r="17" spans="1:41" ht="14.25" customHeight="1" x14ac:dyDescent="0.25">
      <c r="B17" s="20" t="s">
        <v>165</v>
      </c>
      <c r="C17" s="3" t="s">
        <v>166</v>
      </c>
      <c r="D17" s="4"/>
      <c r="E17" s="154"/>
      <c r="F17" s="229"/>
      <c r="G17" s="230"/>
      <c r="H17" s="231"/>
      <c r="I17" s="64"/>
      <c r="J17" s="648"/>
      <c r="K17" s="649"/>
      <c r="L17" s="650"/>
      <c r="M17" s="196"/>
      <c r="W17" s="2"/>
      <c r="X17" s="2"/>
      <c r="Y17" s="2"/>
      <c r="Z17" s="2"/>
      <c r="AA17" s="2"/>
      <c r="AB17" s="2"/>
      <c r="AC17" s="2"/>
      <c r="AD17" s="2"/>
      <c r="AE17" s="2"/>
      <c r="AF17" s="2"/>
      <c r="AG17" s="2"/>
      <c r="AH17" s="2"/>
      <c r="AI17" s="2"/>
      <c r="AJ17" s="2"/>
      <c r="AK17" s="2"/>
      <c r="AL17" s="2"/>
      <c r="AM17" s="2"/>
      <c r="AN17" s="2"/>
      <c r="AO17" s="2"/>
    </row>
    <row r="18" spans="1:41" ht="14.25" customHeight="1" x14ac:dyDescent="0.25">
      <c r="B18" s="20"/>
      <c r="C18" s="3"/>
      <c r="D18" s="4"/>
      <c r="E18" s="154"/>
      <c r="F18" s="229"/>
      <c r="G18" s="230"/>
      <c r="H18" s="231"/>
      <c r="I18" s="64"/>
      <c r="J18" s="648"/>
      <c r="K18" s="649"/>
      <c r="L18" s="650"/>
      <c r="M18" s="196"/>
      <c r="W18" s="2"/>
      <c r="X18" s="2"/>
      <c r="Y18" s="2"/>
      <c r="Z18" s="2"/>
      <c r="AA18" s="2"/>
      <c r="AB18" s="2"/>
      <c r="AC18" s="2"/>
      <c r="AD18" s="2"/>
      <c r="AE18" s="2"/>
      <c r="AF18" s="2"/>
      <c r="AG18" s="2"/>
      <c r="AH18" s="2"/>
      <c r="AI18" s="2"/>
      <c r="AJ18" s="2"/>
      <c r="AK18" s="2"/>
      <c r="AL18" s="2"/>
      <c r="AM18" s="2"/>
      <c r="AN18" s="2"/>
      <c r="AO18" s="2"/>
    </row>
    <row r="19" spans="1:41" ht="12.75" customHeight="1" x14ac:dyDescent="0.25">
      <c r="B19" s="20" t="s">
        <v>167</v>
      </c>
      <c r="C19" s="554" t="s">
        <v>204</v>
      </c>
      <c r="D19" s="7"/>
      <c r="E19" s="7"/>
      <c r="F19" s="229"/>
      <c r="G19" s="230"/>
      <c r="H19" s="231"/>
      <c r="I19" s="64"/>
      <c r="J19" s="648"/>
      <c r="K19" s="649"/>
      <c r="L19" s="650"/>
      <c r="M19" s="196"/>
      <c r="P19" s="1"/>
      <c r="Q19" s="208"/>
      <c r="R19" s="1"/>
      <c r="S19" s="1"/>
      <c r="T19" s="209"/>
      <c r="U19" s="182"/>
      <c r="V19" s="13"/>
      <c r="W19" s="2"/>
      <c r="X19" s="2"/>
      <c r="Y19" s="2"/>
      <c r="Z19" s="2"/>
      <c r="AA19" s="2"/>
      <c r="AB19" s="2"/>
      <c r="AC19" s="2"/>
      <c r="AD19" s="2"/>
      <c r="AE19" s="2"/>
      <c r="AF19" s="2"/>
      <c r="AG19" s="2"/>
      <c r="AH19" s="2"/>
      <c r="AI19" s="2"/>
      <c r="AJ19" s="2"/>
      <c r="AK19" s="2"/>
      <c r="AL19" s="2"/>
      <c r="AM19" s="2"/>
      <c r="AN19" s="2"/>
      <c r="AO19" s="2"/>
    </row>
    <row r="20" spans="1:41" ht="14.5" x14ac:dyDescent="0.25">
      <c r="B20" s="20"/>
      <c r="C20" s="554"/>
      <c r="D20" s="7"/>
      <c r="E20" s="7"/>
      <c r="F20" s="175"/>
      <c r="G20" s="176"/>
      <c r="H20" s="176"/>
      <c r="I20" s="43"/>
      <c r="J20" s="648"/>
      <c r="K20" s="649"/>
      <c r="L20" s="650"/>
      <c r="M20" s="196"/>
      <c r="P20" s="2"/>
      <c r="Q20" s="2"/>
      <c r="R20" s="2"/>
      <c r="S20" s="2"/>
      <c r="T20" s="2"/>
      <c r="U20" s="2"/>
      <c r="V20" s="2"/>
      <c r="W20" s="2"/>
      <c r="X20" s="2"/>
      <c r="Y20" s="2"/>
      <c r="Z20" s="2"/>
      <c r="AA20" s="2"/>
      <c r="AB20" s="2"/>
      <c r="AC20" s="2"/>
      <c r="AD20" s="181"/>
      <c r="AE20" s="28"/>
      <c r="AF20" s="182"/>
      <c r="AG20" s="28"/>
      <c r="AH20" s="182"/>
      <c r="AI20" s="28"/>
      <c r="AJ20" s="28"/>
      <c r="AK20" s="28" t="s">
        <v>38</v>
      </c>
      <c r="AL20" s="2"/>
      <c r="AM20" s="2"/>
      <c r="AN20" s="2"/>
      <c r="AO20" s="2"/>
    </row>
    <row r="21" spans="1:41" ht="12.5" x14ac:dyDescent="0.25">
      <c r="B21" s="20"/>
      <c r="C21" s="554"/>
      <c r="D21" s="7"/>
      <c r="E21" s="7"/>
      <c r="F21" s="175"/>
      <c r="G21" s="176"/>
      <c r="H21" s="176"/>
      <c r="I21" s="43"/>
      <c r="J21" s="648"/>
      <c r="K21" s="649"/>
      <c r="L21" s="650"/>
      <c r="M21" s="196"/>
      <c r="P21" s="2"/>
      <c r="Q21" s="2"/>
      <c r="R21" s="2"/>
      <c r="S21" s="2"/>
      <c r="T21" s="2"/>
      <c r="U21" s="2"/>
      <c r="V21" s="2"/>
      <c r="W21" s="2"/>
      <c r="X21" s="2"/>
      <c r="Y21" s="2"/>
      <c r="Z21" s="2"/>
      <c r="AA21" s="2"/>
      <c r="AB21" s="2"/>
      <c r="AC21" s="2"/>
      <c r="AD21" s="181"/>
      <c r="AE21" s="28"/>
      <c r="AF21" s="182"/>
      <c r="AG21" s="28"/>
      <c r="AH21" s="182"/>
      <c r="AI21" s="28"/>
      <c r="AJ21" s="28"/>
      <c r="AK21" s="28"/>
      <c r="AL21" s="2"/>
      <c r="AM21" s="2"/>
      <c r="AN21" s="2"/>
      <c r="AO21" s="2"/>
    </row>
    <row r="22" spans="1:41" ht="12.5" x14ac:dyDescent="0.25">
      <c r="B22" s="20"/>
      <c r="C22" s="3"/>
      <c r="D22" s="7"/>
      <c r="E22" s="7"/>
      <c r="F22" s="175"/>
      <c r="G22" s="176"/>
      <c r="H22" s="176"/>
      <c r="I22" s="43"/>
      <c r="J22" s="648"/>
      <c r="K22" s="649"/>
      <c r="L22" s="650"/>
      <c r="M22" s="196"/>
      <c r="P22" s="2"/>
      <c r="Q22" s="2"/>
      <c r="R22" s="2"/>
      <c r="S22" s="2"/>
      <c r="T22" s="2"/>
      <c r="U22" s="2"/>
      <c r="V22" s="2"/>
      <c r="W22" s="2"/>
      <c r="X22" s="2"/>
      <c r="Y22" s="2"/>
      <c r="Z22" s="2"/>
      <c r="AA22" s="2"/>
      <c r="AB22" s="2"/>
      <c r="AC22" s="2"/>
      <c r="AD22" s="181"/>
      <c r="AE22" s="28"/>
      <c r="AF22" s="182"/>
      <c r="AG22" s="28"/>
      <c r="AH22" s="182"/>
      <c r="AI22" s="28"/>
      <c r="AJ22" s="28"/>
      <c r="AK22" s="28"/>
      <c r="AL22" s="2"/>
      <c r="AM22" s="2"/>
      <c r="AN22" s="2"/>
      <c r="AO22" s="2"/>
    </row>
    <row r="23" spans="1:41" ht="12.5" x14ac:dyDescent="0.25">
      <c r="B23" s="20"/>
      <c r="C23" s="3" t="s">
        <v>246</v>
      </c>
      <c r="D23" s="4" t="s">
        <v>13</v>
      </c>
      <c r="E23" s="4" t="s">
        <v>24</v>
      </c>
      <c r="F23" s="229">
        <v>1247</v>
      </c>
      <c r="G23" s="591">
        <v>0</v>
      </c>
      <c r="H23" s="592">
        <f t="shared" ref="H23" si="2">IF(D23="","",F23*G23)</f>
        <v>0</v>
      </c>
      <c r="I23" s="64"/>
      <c r="J23" s="648"/>
      <c r="K23" s="649"/>
      <c r="L23" s="650"/>
      <c r="M23" s="196"/>
      <c r="P23" s="2"/>
      <c r="Q23" s="13"/>
      <c r="R23" s="13"/>
      <c r="S23" s="210"/>
      <c r="T23" s="1"/>
      <c r="U23" s="13"/>
      <c r="V23" s="1"/>
      <c r="W23" s="2"/>
      <c r="X23" s="2"/>
      <c r="Y23" s="2"/>
      <c r="Z23" s="2"/>
      <c r="AA23" s="2"/>
      <c r="AB23" s="2"/>
      <c r="AC23" s="2"/>
      <c r="AD23" s="185"/>
      <c r="AE23" s="185"/>
      <c r="AF23" s="185"/>
      <c r="AG23" s="185"/>
      <c r="AH23" s="185"/>
      <c r="AI23" s="185"/>
      <c r="AJ23" s="185"/>
      <c r="AK23" s="185"/>
      <c r="AL23" s="185"/>
      <c r="AM23" s="2"/>
      <c r="AN23" s="2"/>
      <c r="AO23" s="2"/>
    </row>
    <row r="24" spans="1:41" ht="12.5" x14ac:dyDescent="0.25">
      <c r="B24" s="20"/>
      <c r="C24" s="3"/>
      <c r="D24" s="4"/>
      <c r="E24" s="4"/>
      <c r="F24" s="229"/>
      <c r="G24" s="291"/>
      <c r="H24" s="231"/>
      <c r="I24" s="64"/>
      <c r="J24" s="648"/>
      <c r="K24" s="649"/>
      <c r="L24" s="650"/>
      <c r="M24" s="196"/>
      <c r="P24" s="2"/>
      <c r="Q24" s="13"/>
      <c r="R24" s="13"/>
      <c r="S24" s="210"/>
      <c r="T24" s="1"/>
      <c r="U24" s="13"/>
      <c r="V24" s="1"/>
      <c r="W24" s="2"/>
      <c r="X24" s="2"/>
      <c r="Y24" s="2"/>
      <c r="Z24" s="2"/>
      <c r="AA24" s="2"/>
      <c r="AB24" s="2"/>
      <c r="AC24" s="2"/>
      <c r="AD24" s="185"/>
      <c r="AE24" s="185"/>
      <c r="AF24" s="185"/>
      <c r="AG24" s="185"/>
      <c r="AH24" s="185"/>
      <c r="AI24" s="185"/>
      <c r="AJ24" s="185"/>
      <c r="AK24" s="185"/>
      <c r="AL24" s="185"/>
      <c r="AM24" s="2"/>
      <c r="AN24" s="2"/>
      <c r="AO24" s="2"/>
    </row>
    <row r="25" spans="1:41" ht="12.5" x14ac:dyDescent="0.25">
      <c r="B25" s="20" t="s">
        <v>125</v>
      </c>
      <c r="C25" s="3" t="s">
        <v>126</v>
      </c>
      <c r="D25" s="4" t="s">
        <v>43</v>
      </c>
      <c r="E25" s="4"/>
      <c r="F25" s="229">
        <v>2065</v>
      </c>
      <c r="G25" s="591">
        <v>0</v>
      </c>
      <c r="H25" s="592">
        <f t="shared" ref="H25" si="3">IF(D25="","",F25*G25)</f>
        <v>0</v>
      </c>
      <c r="I25" s="64"/>
      <c r="J25" s="648"/>
      <c r="K25" s="649"/>
      <c r="L25" s="650"/>
      <c r="M25" s="196"/>
      <c r="P25" s="2"/>
      <c r="Q25" s="13"/>
      <c r="R25" s="13"/>
      <c r="S25" s="210"/>
      <c r="T25" s="1"/>
      <c r="U25" s="13"/>
      <c r="V25" s="1"/>
      <c r="W25" s="2"/>
      <c r="X25" s="2"/>
      <c r="Y25" s="2"/>
      <c r="Z25" s="2"/>
      <c r="AA25" s="2"/>
      <c r="AB25" s="2"/>
      <c r="AC25" s="2"/>
      <c r="AD25" s="185"/>
      <c r="AE25" s="185"/>
      <c r="AF25" s="185"/>
      <c r="AG25" s="185"/>
      <c r="AH25" s="185"/>
      <c r="AI25" s="185"/>
      <c r="AJ25" s="185"/>
      <c r="AK25" s="185"/>
      <c r="AL25" s="185"/>
      <c r="AM25" s="2"/>
      <c r="AN25" s="2"/>
      <c r="AO25" s="2"/>
    </row>
    <row r="26" spans="1:41" ht="12.5" x14ac:dyDescent="0.25">
      <c r="B26" s="20"/>
      <c r="C26" s="3"/>
      <c r="D26" s="4"/>
      <c r="E26" s="4"/>
      <c r="F26" s="229"/>
      <c r="G26" s="291"/>
      <c r="H26" s="231"/>
      <c r="I26" s="64"/>
      <c r="J26" s="648"/>
      <c r="K26" s="649"/>
      <c r="L26" s="650"/>
      <c r="M26" s="196"/>
      <c r="P26" s="2"/>
      <c r="Q26" s="13"/>
      <c r="R26" s="13"/>
      <c r="S26" s="210"/>
      <c r="T26" s="1"/>
      <c r="U26" s="13"/>
      <c r="V26" s="1"/>
      <c r="W26" s="2"/>
      <c r="X26" s="2"/>
      <c r="Y26" s="2"/>
      <c r="Z26" s="2"/>
      <c r="AA26" s="2"/>
      <c r="AB26" s="2"/>
      <c r="AC26" s="2"/>
      <c r="AD26" s="185"/>
      <c r="AE26" s="185"/>
      <c r="AF26" s="185"/>
      <c r="AG26" s="185"/>
      <c r="AH26" s="185"/>
      <c r="AI26" s="185"/>
      <c r="AJ26" s="185"/>
      <c r="AK26" s="185"/>
      <c r="AL26" s="185"/>
      <c r="AM26" s="2"/>
      <c r="AN26" s="2"/>
      <c r="AO26" s="2"/>
    </row>
    <row r="27" spans="1:41" s="83" customFormat="1" ht="12" customHeight="1" x14ac:dyDescent="0.25">
      <c r="A27" s="134"/>
      <c r="B27" s="20"/>
      <c r="C27" s="3"/>
      <c r="D27" s="7"/>
      <c r="E27" s="7"/>
      <c r="F27" s="175"/>
      <c r="G27" s="176"/>
      <c r="H27" s="176"/>
      <c r="I27" s="43"/>
      <c r="J27" s="609"/>
      <c r="K27" s="610"/>
      <c r="L27" s="611"/>
      <c r="M27" s="196"/>
      <c r="Q27" s="152"/>
      <c r="S27" s="134"/>
      <c r="T27" s="134"/>
      <c r="U27" s="134"/>
      <c r="V27" s="134"/>
      <c r="W27" s="134"/>
      <c r="X27" s="134"/>
      <c r="Y27" s="134"/>
    </row>
    <row r="28" spans="1:41" s="83" customFormat="1" ht="22.5" customHeight="1" x14ac:dyDescent="0.25">
      <c r="A28" s="134"/>
      <c r="B28" s="528" t="str">
        <f>B11</f>
        <v>C5.4</v>
      </c>
      <c r="C28" s="112" t="s">
        <v>374</v>
      </c>
      <c r="D28" s="22"/>
      <c r="E28" s="22"/>
      <c r="F28" s="23"/>
      <c r="G28" s="25"/>
      <c r="H28" s="595">
        <f>SUM(H15:H27)</f>
        <v>0</v>
      </c>
      <c r="I28" s="204"/>
      <c r="J28" s="511"/>
      <c r="K28" s="511"/>
      <c r="L28" s="512"/>
      <c r="M28" s="197"/>
      <c r="O28" s="220"/>
      <c r="Q28" s="152"/>
      <c r="S28" s="134"/>
      <c r="T28" s="134"/>
      <c r="U28" s="134"/>
      <c r="V28" s="134"/>
      <c r="W28" s="134"/>
      <c r="X28" s="134"/>
      <c r="Y28" s="134"/>
    </row>
    <row r="29" spans="1:41" ht="12" customHeight="1" x14ac:dyDescent="0.25">
      <c r="L29" s="612"/>
    </row>
    <row r="30" spans="1:41" ht="12" customHeight="1" x14ac:dyDescent="0.25">
      <c r="L30" s="612"/>
    </row>
  </sheetData>
  <sheetProtection algorithmName="SHA-512" hashValue="0plIbi/agYNadOuSRyeSuOvyysOyi87N97EP/aqlGvWY6yX5VeN1LKc9lZRb1LVi87h97DETM5xCULWMTPct/Q==" saltValue="0qlPc0hpgJymFqfBbROddQ==" spinCount="100000" sheet="1" objects="1" scenarios="1"/>
  <mergeCells count="4">
    <mergeCell ref="F3:H3"/>
    <mergeCell ref="F6:H6"/>
    <mergeCell ref="C19:C21"/>
    <mergeCell ref="B7:H7"/>
  </mergeCells>
  <conditionalFormatting sqref="P20:P26">
    <cfRule type="cellIs" dxfId="21" priority="2" stopIfTrue="1" operator="lessThan">
      <formula>0.005</formula>
    </cfRule>
  </conditionalFormatting>
  <pageMargins left="0.43307086614173229" right="0.31496062992125984" top="0.43307086614173229" bottom="0.62992125984251968" header="0.35433070866141736" footer="0.31496062992125984"/>
  <pageSetup paperSize="9" scale="83" firstPageNumber="31" orientation="portrait" r:id="rId1"/>
  <headerFooter alignWithMargins="0">
    <oddHeader xml:space="preserve">&amp;R&amp;"Arial,Bold Italic"
</oddHeader>
    <oddFooter>&amp;L&amp;"Arial,Bold"&amp;8_______________________________________________________________________________________________________________________
ZNT 4198/17T Standard Quotation Document Ver. 2019-09-02&amp;C&amp;"Arial,Bold"&amp;9C&amp;P</oddFooter>
  </headerFooter>
  <extLst>
    <ext xmlns:x14="http://schemas.microsoft.com/office/spreadsheetml/2009/9/main" uri="{78C0D931-6437-407d-A8EE-F0AAD7539E65}">
      <x14:conditionalFormattings>
        <x14:conditionalFormatting xmlns:xm="http://schemas.microsoft.com/office/excel/2006/main">
          <x14:cfRule type="expression" priority="3" id="{6875E5B5-A5A3-4581-9883-6D8479899620}">
            <xm:f>AND(#REF!=FALSE,$D10&lt;&gt;"P C Sum",$D10&lt;&gt;"PC Sum",$D10&lt;&gt;"P Sum",$D10&lt;&gt;"Prov Sum")</xm:f>
            <x14:dxf>
              <font>
                <color theme="0"/>
              </font>
            </x14:dxf>
          </x14:cfRule>
          <xm:sqref>G10:H14 G16:H22 G27:H28</xm:sqref>
        </x14:conditionalFormatting>
        <x14:conditionalFormatting xmlns:xm="http://schemas.microsoft.com/office/excel/2006/main">
          <x14:cfRule type="expression" priority="11" id="{EA5E8D07-BF8C-4060-9048-0F7F122B2451}">
            <xm:f>AND(#REF!=FALSE,#REF!&lt;&gt;"P C Sum",#REF!&lt;&gt;"PC Sum",#REF!&lt;&gt;"P Sum",#REF!&lt;&gt;"Prov Sum")</xm:f>
            <x14:dxf>
              <font>
                <color theme="0"/>
              </font>
            </x14:dxf>
          </x14:cfRule>
          <xm:sqref>K28:M28</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1">
    <tabColor theme="9" tint="0.59999389629810485"/>
  </sheetPr>
  <dimension ref="A1:AO28"/>
  <sheetViews>
    <sheetView showGridLines="0" view="pageBreakPreview" zoomScale="130" zoomScaleSheetLayoutView="130" workbookViewId="0">
      <pane xSplit="5" ySplit="2" topLeftCell="F3" activePane="bottomRight" state="frozen"/>
      <selection activeCell="A120" sqref="A120:XFD120"/>
      <selection pane="topRight" activeCell="A120" sqref="A120:XFD120"/>
      <selection pane="bottomLeft" activeCell="A120" sqref="A120:XFD120"/>
      <selection pane="bottomRight" activeCell="J19" sqref="J19"/>
    </sheetView>
  </sheetViews>
  <sheetFormatPr defaultColWidth="8.81640625" defaultRowHeight="12" customHeight="1" x14ac:dyDescent="0.25"/>
  <cols>
    <col min="1" max="1" width="1.1796875" style="134" customWidth="1"/>
    <col min="2" max="2" width="7.453125" style="145" customWidth="1"/>
    <col min="3" max="3" width="41.1796875" style="133" customWidth="1"/>
    <col min="4" max="4" width="9" style="146" customWidth="1"/>
    <col min="5" max="5" width="4.453125" style="146" customWidth="1"/>
    <col min="6" max="6" width="13" style="146" customWidth="1"/>
    <col min="7" max="7" width="12.1796875" style="134" customWidth="1"/>
    <col min="8" max="8" width="16.6328125" style="134" customWidth="1"/>
    <col min="9" max="9" width="1.1796875" style="134" customWidth="1"/>
    <col min="10" max="10" width="13.54296875" style="601" customWidth="1"/>
    <col min="11" max="12" width="14.1796875" style="601" customWidth="1"/>
    <col min="13" max="13" width="14.1796875" style="602" customWidth="1"/>
    <col min="14" max="16" width="7.453125" style="625" customWidth="1"/>
    <col min="17" max="17" width="14.453125" style="625" customWidth="1"/>
    <col min="18" max="18" width="11.453125" style="625" bestFit="1" customWidth="1"/>
    <col min="19" max="19" width="5.453125" style="626" customWidth="1"/>
    <col min="20" max="40" width="8.81640625" style="626"/>
    <col min="41" max="16384" width="8.81640625" style="134"/>
  </cols>
  <sheetData>
    <row r="1" spans="1:41" ht="12" customHeight="1" x14ac:dyDescent="0.25">
      <c r="B1" s="135"/>
      <c r="C1" s="82" t="s">
        <v>34</v>
      </c>
      <c r="D1" s="83"/>
      <c r="E1" s="83"/>
      <c r="F1" s="84" t="s">
        <v>49</v>
      </c>
      <c r="G1" s="82">
        <v>1</v>
      </c>
      <c r="H1" s="136">
        <f>MAX(H2:H51)</f>
        <v>0</v>
      </c>
    </row>
    <row r="2" spans="1:41" ht="12" customHeight="1" x14ac:dyDescent="0.25">
      <c r="A2" s="80"/>
      <c r="B2" s="462"/>
      <c r="C2" s="142"/>
      <c r="D2" s="142"/>
      <c r="E2" s="142"/>
      <c r="F2" s="142"/>
      <c r="G2" s="142"/>
      <c r="H2" s="142"/>
      <c r="I2" s="84"/>
      <c r="J2" s="603"/>
      <c r="K2" s="603"/>
      <c r="L2" s="603"/>
      <c r="M2" s="603"/>
    </row>
    <row r="3" spans="1:41" s="80" customFormat="1" ht="11.5" x14ac:dyDescent="0.25">
      <c r="B3" s="156" t="s">
        <v>403</v>
      </c>
      <c r="C3" s="82"/>
      <c r="D3" s="83"/>
      <c r="E3" s="83"/>
      <c r="F3" s="546" t="s">
        <v>404</v>
      </c>
      <c r="G3" s="546"/>
      <c r="H3" s="546"/>
      <c r="J3" s="601"/>
      <c r="K3" s="601"/>
      <c r="L3" s="601"/>
      <c r="M3" s="602"/>
      <c r="N3" s="602"/>
      <c r="O3" s="625"/>
      <c r="P3" s="602"/>
      <c r="Q3" s="602"/>
      <c r="R3" s="602"/>
      <c r="S3" s="602"/>
      <c r="T3" s="602"/>
      <c r="U3" s="602"/>
      <c r="V3" s="602"/>
      <c r="W3" s="602"/>
      <c r="X3" s="602"/>
      <c r="Y3" s="602"/>
      <c r="Z3" s="602"/>
      <c r="AA3" s="602"/>
      <c r="AB3" s="602"/>
      <c r="AC3" s="602"/>
      <c r="AD3" s="602"/>
      <c r="AE3" s="602"/>
      <c r="AF3" s="602"/>
      <c r="AG3" s="602"/>
      <c r="AH3" s="602"/>
      <c r="AI3" s="602"/>
      <c r="AJ3" s="602"/>
      <c r="AK3" s="602"/>
      <c r="AL3" s="602"/>
      <c r="AM3" s="602"/>
      <c r="AN3" s="602"/>
    </row>
    <row r="4" spans="1:41" s="80" customFormat="1" ht="11.5" x14ac:dyDescent="0.25">
      <c r="B4" s="157" t="s">
        <v>32</v>
      </c>
      <c r="C4" s="82"/>
      <c r="D4" s="83"/>
      <c r="E4" s="83"/>
      <c r="F4" s="83"/>
      <c r="H4" s="84"/>
      <c r="J4" s="601"/>
      <c r="K4" s="601"/>
      <c r="L4" s="601"/>
      <c r="M4" s="602"/>
      <c r="N4" s="627"/>
      <c r="O4" s="625"/>
      <c r="P4" s="602"/>
      <c r="Q4" s="602"/>
      <c r="R4" s="602"/>
      <c r="S4" s="602"/>
      <c r="T4" s="602"/>
      <c r="U4" s="602"/>
      <c r="V4" s="602"/>
      <c r="W4" s="602"/>
      <c r="X4" s="602"/>
      <c r="Y4" s="602"/>
      <c r="Z4" s="602"/>
      <c r="AA4" s="602"/>
      <c r="AB4" s="602"/>
      <c r="AC4" s="602"/>
      <c r="AD4" s="602"/>
      <c r="AE4" s="602"/>
      <c r="AF4" s="602"/>
      <c r="AG4" s="602"/>
      <c r="AH4" s="602"/>
      <c r="AI4" s="602"/>
      <c r="AJ4" s="602"/>
      <c r="AK4" s="602"/>
      <c r="AL4" s="602"/>
      <c r="AM4" s="602"/>
      <c r="AN4" s="602"/>
    </row>
    <row r="5" spans="1:41" ht="11.5" x14ac:dyDescent="0.25"/>
    <row r="6" spans="1:41" s="80" customFormat="1" ht="11.5" x14ac:dyDescent="0.25">
      <c r="B6" s="90" t="s">
        <v>18</v>
      </c>
      <c r="C6" s="139"/>
      <c r="D6" s="140"/>
      <c r="E6" s="140"/>
      <c r="F6" s="535" t="str">
        <f>"SECTION "&amp;B11</f>
        <v>SECTION C8.1</v>
      </c>
      <c r="G6" s="535"/>
      <c r="H6" s="536"/>
      <c r="I6" s="203"/>
      <c r="J6" s="604"/>
      <c r="K6" s="604"/>
      <c r="L6" s="604"/>
      <c r="M6" s="605"/>
      <c r="N6" s="625"/>
      <c r="O6" s="625"/>
      <c r="P6" s="625"/>
      <c r="Q6" s="625"/>
      <c r="R6" s="625"/>
      <c r="S6" s="602"/>
      <c r="T6" s="602"/>
      <c r="U6" s="602"/>
      <c r="V6" s="602"/>
      <c r="W6" s="602"/>
      <c r="X6" s="602"/>
      <c r="Y6" s="602"/>
      <c r="Z6" s="602"/>
      <c r="AA6" s="602"/>
      <c r="AB6" s="602"/>
      <c r="AC6" s="602"/>
      <c r="AD6" s="602"/>
      <c r="AE6" s="602"/>
      <c r="AF6" s="602"/>
      <c r="AG6" s="602"/>
      <c r="AH6" s="602"/>
      <c r="AI6" s="602"/>
      <c r="AJ6" s="602"/>
      <c r="AK6" s="602"/>
      <c r="AL6" s="602"/>
      <c r="AM6" s="602"/>
      <c r="AN6" s="602"/>
    </row>
    <row r="7" spans="1:41" ht="25.25" customHeight="1" x14ac:dyDescent="0.25">
      <c r="B7" s="548" t="s">
        <v>287</v>
      </c>
      <c r="C7" s="549"/>
      <c r="D7" s="549"/>
      <c r="E7" s="549"/>
      <c r="F7" s="549"/>
      <c r="G7" s="549"/>
      <c r="H7" s="550"/>
      <c r="I7" s="114"/>
      <c r="J7" s="606"/>
      <c r="K7" s="606"/>
      <c r="L7" s="606"/>
      <c r="M7" s="607"/>
      <c r="S7" s="602"/>
      <c r="T7" s="602"/>
      <c r="U7" s="602"/>
      <c r="V7" s="602"/>
    </row>
    <row r="8" spans="1:41" ht="8.15" customHeight="1" x14ac:dyDescent="0.25">
      <c r="B8" s="59"/>
      <c r="C8" s="150"/>
      <c r="D8" s="150"/>
      <c r="E8" s="150"/>
      <c r="F8" s="150"/>
      <c r="G8" s="150"/>
      <c r="H8" s="151"/>
      <c r="I8" s="114"/>
      <c r="J8" s="606"/>
      <c r="K8" s="606"/>
      <c r="L8" s="606"/>
      <c r="M8" s="607"/>
      <c r="S8" s="602"/>
      <c r="T8" s="602"/>
      <c r="U8" s="602"/>
      <c r="V8" s="602"/>
    </row>
    <row r="9" spans="1:41" s="148" customFormat="1" ht="20.149999999999999" customHeight="1" x14ac:dyDescent="0.25">
      <c r="B9" s="26" t="s">
        <v>0</v>
      </c>
      <c r="C9" s="24" t="s">
        <v>1</v>
      </c>
      <c r="D9" s="24" t="s">
        <v>2</v>
      </c>
      <c r="E9" s="24" t="s">
        <v>24</v>
      </c>
      <c r="F9" s="24" t="s">
        <v>3</v>
      </c>
      <c r="G9" s="24" t="s">
        <v>4</v>
      </c>
      <c r="H9" s="24" t="s">
        <v>5</v>
      </c>
      <c r="I9" s="42"/>
      <c r="J9" s="603"/>
      <c r="K9" s="603"/>
      <c r="L9" s="603"/>
      <c r="M9" s="608"/>
      <c r="N9" s="625"/>
      <c r="O9" s="625"/>
      <c r="P9" s="625"/>
      <c r="Q9" s="625"/>
      <c r="R9" s="625"/>
      <c r="S9" s="602"/>
      <c r="T9" s="602"/>
      <c r="U9" s="602"/>
      <c r="V9" s="602"/>
      <c r="W9" s="628"/>
      <c r="X9" s="628"/>
      <c r="Y9" s="628"/>
      <c r="Z9" s="628"/>
      <c r="AA9" s="628"/>
      <c r="AB9" s="628"/>
      <c r="AC9" s="628"/>
      <c r="AD9" s="628"/>
      <c r="AE9" s="628"/>
      <c r="AF9" s="628"/>
      <c r="AG9" s="628"/>
      <c r="AH9" s="628"/>
      <c r="AI9" s="628"/>
      <c r="AJ9" s="628"/>
      <c r="AK9" s="628"/>
      <c r="AL9" s="628"/>
      <c r="AM9" s="628"/>
      <c r="AN9" s="628"/>
    </row>
    <row r="10" spans="1:41" ht="11.5" x14ac:dyDescent="0.25">
      <c r="B10" s="20"/>
      <c r="C10" s="3"/>
      <c r="D10" s="7"/>
      <c r="E10" s="7"/>
      <c r="F10" s="175"/>
      <c r="G10" s="176"/>
      <c r="H10" s="176" t="str">
        <f t="shared" ref="H10:H12" si="0">IF(D10="","",F10*G10)</f>
        <v/>
      </c>
      <c r="I10" s="43"/>
      <c r="J10" s="609"/>
      <c r="K10" s="610"/>
      <c r="L10" s="611"/>
      <c r="M10" s="196"/>
      <c r="S10" s="602"/>
      <c r="T10" s="602"/>
      <c r="U10" s="602"/>
      <c r="V10" s="602"/>
    </row>
    <row r="11" spans="1:41" ht="12.5" x14ac:dyDescent="0.25">
      <c r="B11" s="21" t="s">
        <v>127</v>
      </c>
      <c r="C11" s="6" t="s">
        <v>44</v>
      </c>
      <c r="D11" s="7"/>
      <c r="E11" s="7"/>
      <c r="F11" s="175"/>
      <c r="G11" s="176"/>
      <c r="H11" s="176" t="str">
        <f t="shared" si="0"/>
        <v/>
      </c>
      <c r="I11" s="43"/>
      <c r="J11" s="609"/>
      <c r="K11" s="610"/>
      <c r="L11" s="611"/>
      <c r="M11" s="196"/>
      <c r="S11" s="602"/>
      <c r="T11" s="602"/>
      <c r="U11" s="602"/>
      <c r="V11" s="602"/>
      <c r="W11" s="629"/>
      <c r="X11" s="629"/>
      <c r="Y11" s="629"/>
      <c r="Z11" s="629"/>
      <c r="AA11" s="629"/>
      <c r="AB11" s="629"/>
      <c r="AC11" s="629"/>
      <c r="AD11" s="629"/>
      <c r="AE11" s="629"/>
      <c r="AF11" s="629"/>
      <c r="AG11" s="629"/>
      <c r="AH11" s="629"/>
      <c r="AI11" s="629"/>
      <c r="AJ11" s="629"/>
      <c r="AK11" s="629"/>
      <c r="AL11" s="629"/>
      <c r="AM11" s="629"/>
      <c r="AN11" s="629"/>
      <c r="AO11" s="2"/>
    </row>
    <row r="12" spans="1:41" ht="12.5" x14ac:dyDescent="0.25">
      <c r="B12" s="20"/>
      <c r="C12" s="3"/>
      <c r="D12" s="7"/>
      <c r="E12" s="7"/>
      <c r="F12" s="175"/>
      <c r="G12" s="176"/>
      <c r="H12" s="176" t="str">
        <f t="shared" si="0"/>
        <v/>
      </c>
      <c r="I12" s="43"/>
      <c r="J12" s="609"/>
      <c r="K12" s="610"/>
      <c r="L12" s="611"/>
      <c r="M12" s="196"/>
      <c r="S12" s="602"/>
      <c r="T12" s="602"/>
      <c r="U12" s="602"/>
      <c r="V12" s="602"/>
      <c r="W12" s="629"/>
      <c r="X12" s="629"/>
      <c r="Y12" s="629"/>
      <c r="Z12" s="629"/>
      <c r="AA12" s="629"/>
      <c r="AB12" s="629"/>
      <c r="AC12" s="629"/>
      <c r="AD12" s="629"/>
      <c r="AE12" s="629"/>
      <c r="AF12" s="629"/>
      <c r="AG12" s="629"/>
      <c r="AH12" s="629"/>
      <c r="AI12" s="629"/>
      <c r="AJ12" s="629"/>
      <c r="AK12" s="629"/>
      <c r="AL12" s="629"/>
      <c r="AM12" s="629"/>
      <c r="AN12" s="629"/>
      <c r="AO12" s="2"/>
    </row>
    <row r="13" spans="1:41" ht="12.5" x14ac:dyDescent="0.25">
      <c r="B13" s="20" t="s">
        <v>128</v>
      </c>
      <c r="C13" s="3" t="s">
        <v>45</v>
      </c>
      <c r="D13" s="7"/>
      <c r="E13" s="7"/>
      <c r="F13" s="175"/>
      <c r="G13" s="176"/>
      <c r="H13" s="176"/>
      <c r="I13" s="43"/>
      <c r="J13" s="609"/>
      <c r="K13" s="610"/>
      <c r="L13" s="611"/>
      <c r="M13" s="196"/>
      <c r="P13" s="630"/>
      <c r="Q13" s="630"/>
      <c r="R13" s="630"/>
      <c r="S13" s="630"/>
      <c r="T13" s="630"/>
      <c r="U13" s="630"/>
      <c r="V13" s="630"/>
      <c r="W13" s="629"/>
      <c r="X13" s="629"/>
      <c r="Y13" s="629"/>
      <c r="Z13" s="629"/>
      <c r="AA13" s="629"/>
      <c r="AB13" s="629"/>
      <c r="AC13" s="629"/>
      <c r="AD13" s="629"/>
      <c r="AE13" s="629"/>
      <c r="AF13" s="629"/>
      <c r="AG13" s="629"/>
      <c r="AH13" s="629"/>
      <c r="AI13" s="629"/>
      <c r="AJ13" s="629"/>
      <c r="AK13" s="629"/>
      <c r="AL13" s="629"/>
      <c r="AM13" s="629"/>
      <c r="AN13" s="629"/>
      <c r="AO13" s="2"/>
    </row>
    <row r="14" spans="1:41" ht="13.5" customHeight="1" x14ac:dyDescent="0.25">
      <c r="B14" s="178"/>
      <c r="C14" s="14"/>
      <c r="D14" s="7"/>
      <c r="E14" s="8"/>
      <c r="F14" s="175"/>
      <c r="G14" s="176"/>
      <c r="H14" s="177"/>
      <c r="I14" s="64"/>
      <c r="J14" s="617"/>
      <c r="K14" s="610"/>
      <c r="L14" s="611"/>
      <c r="M14" s="196"/>
      <c r="W14" s="629"/>
      <c r="X14" s="629"/>
      <c r="Y14" s="629"/>
      <c r="Z14" s="629"/>
      <c r="AA14" s="629"/>
      <c r="AB14" s="629"/>
      <c r="AC14" s="629"/>
      <c r="AD14" s="629"/>
      <c r="AE14" s="629"/>
      <c r="AF14" s="629"/>
      <c r="AG14" s="629"/>
      <c r="AH14" s="629"/>
      <c r="AI14" s="629"/>
      <c r="AJ14" s="629"/>
      <c r="AK14" s="629"/>
      <c r="AL14" s="629"/>
      <c r="AM14" s="629"/>
      <c r="AN14" s="629"/>
      <c r="AO14" s="2"/>
    </row>
    <row r="15" spans="1:41" ht="12.75" customHeight="1" x14ac:dyDescent="0.25">
      <c r="B15" s="153" t="s">
        <v>129</v>
      </c>
      <c r="C15" s="3" t="s">
        <v>46</v>
      </c>
      <c r="D15" s="7" t="s">
        <v>14</v>
      </c>
      <c r="E15" s="7" t="s">
        <v>24</v>
      </c>
      <c r="F15" s="175">
        <v>54229</v>
      </c>
      <c r="G15" s="591">
        <v>0</v>
      </c>
      <c r="H15" s="592">
        <f t="shared" ref="H15" si="1">IF(D15="","",F15*G15)</f>
        <v>0</v>
      </c>
      <c r="I15" s="64"/>
      <c r="J15" s="617"/>
      <c r="K15" s="610"/>
      <c r="L15" s="611"/>
      <c r="M15" s="196"/>
      <c r="P15" s="631"/>
      <c r="Q15" s="632"/>
      <c r="R15" s="631"/>
      <c r="S15" s="631"/>
      <c r="T15" s="633"/>
      <c r="U15" s="634"/>
      <c r="V15" s="635"/>
      <c r="W15" s="629"/>
      <c r="X15" s="629"/>
      <c r="Y15" s="629"/>
      <c r="Z15" s="629"/>
      <c r="AA15" s="629"/>
      <c r="AB15" s="629"/>
      <c r="AC15" s="629"/>
      <c r="AD15" s="629"/>
      <c r="AE15" s="629"/>
      <c r="AF15" s="629"/>
      <c r="AG15" s="629"/>
      <c r="AH15" s="629"/>
      <c r="AI15" s="629"/>
      <c r="AJ15" s="629"/>
      <c r="AK15" s="629"/>
      <c r="AL15" s="629"/>
      <c r="AM15" s="629"/>
      <c r="AN15" s="629"/>
      <c r="AO15" s="2"/>
    </row>
    <row r="16" spans="1:41" ht="12.5" x14ac:dyDescent="0.25">
      <c r="B16" s="20"/>
      <c r="C16" s="3"/>
      <c r="D16" s="7"/>
      <c r="E16" s="7"/>
      <c r="F16" s="175"/>
      <c r="G16" s="176"/>
      <c r="H16" s="176"/>
      <c r="I16" s="43"/>
      <c r="J16" s="617"/>
      <c r="K16" s="610"/>
      <c r="L16" s="611"/>
      <c r="M16" s="196"/>
      <c r="P16" s="629"/>
      <c r="Q16" s="629"/>
      <c r="R16" s="629"/>
      <c r="S16" s="629"/>
      <c r="T16" s="629"/>
      <c r="U16" s="629"/>
      <c r="V16" s="629"/>
      <c r="W16" s="629"/>
      <c r="X16" s="629"/>
      <c r="Y16" s="629"/>
      <c r="Z16" s="629"/>
      <c r="AA16" s="629"/>
      <c r="AB16" s="629"/>
      <c r="AC16" s="629"/>
      <c r="AD16" s="636"/>
      <c r="AE16" s="637"/>
      <c r="AF16" s="634"/>
      <c r="AG16" s="637"/>
      <c r="AH16" s="634"/>
      <c r="AI16" s="637"/>
      <c r="AJ16" s="637"/>
      <c r="AK16" s="637"/>
      <c r="AL16" s="629"/>
      <c r="AM16" s="629"/>
      <c r="AN16" s="629"/>
      <c r="AO16" s="2"/>
    </row>
    <row r="17" spans="1:41" ht="12.5" x14ac:dyDescent="0.25">
      <c r="B17" s="153"/>
      <c r="C17" s="61"/>
      <c r="D17" s="7"/>
      <c r="E17" s="7"/>
      <c r="F17" s="175"/>
      <c r="G17" s="176"/>
      <c r="H17" s="177"/>
      <c r="I17" s="64"/>
      <c r="J17" s="617"/>
      <c r="K17" s="610"/>
      <c r="L17" s="611"/>
      <c r="M17" s="196"/>
      <c r="P17" s="629"/>
      <c r="Q17" s="635"/>
      <c r="R17" s="631"/>
      <c r="S17" s="631"/>
      <c r="T17" s="631"/>
      <c r="U17" s="631"/>
      <c r="V17" s="631"/>
      <c r="W17" s="629"/>
      <c r="X17" s="629"/>
      <c r="Y17" s="629"/>
      <c r="Z17" s="629"/>
      <c r="AA17" s="629"/>
      <c r="AB17" s="629"/>
      <c r="AC17" s="629"/>
      <c r="AD17" s="651"/>
      <c r="AE17" s="651"/>
      <c r="AF17" s="651"/>
      <c r="AG17" s="651"/>
      <c r="AH17" s="651"/>
      <c r="AI17" s="651"/>
      <c r="AJ17" s="651"/>
      <c r="AK17" s="651"/>
      <c r="AL17" s="652"/>
      <c r="AM17" s="629"/>
      <c r="AN17" s="629"/>
      <c r="AO17" s="2"/>
    </row>
    <row r="18" spans="1:41" ht="12.5" x14ac:dyDescent="0.25">
      <c r="B18" s="153" t="s">
        <v>130</v>
      </c>
      <c r="C18" s="3" t="s">
        <v>47</v>
      </c>
      <c r="D18" s="7"/>
      <c r="E18" s="7"/>
      <c r="F18" s="175"/>
      <c r="G18" s="176"/>
      <c r="H18" s="177"/>
      <c r="I18" s="64"/>
      <c r="J18" s="617"/>
      <c r="K18" s="610"/>
      <c r="L18" s="611"/>
      <c r="M18" s="196"/>
      <c r="P18" s="647"/>
      <c r="Q18" s="635"/>
      <c r="R18" s="631"/>
      <c r="S18" s="631"/>
      <c r="T18" s="631"/>
      <c r="U18" s="631"/>
      <c r="V18" s="631"/>
      <c r="W18" s="629"/>
      <c r="X18" s="629"/>
      <c r="Y18" s="629"/>
      <c r="Z18" s="629"/>
      <c r="AA18" s="629"/>
      <c r="AB18" s="629"/>
      <c r="AC18" s="629"/>
      <c r="AD18" s="653"/>
      <c r="AE18" s="654"/>
      <c r="AF18" s="654"/>
      <c r="AG18" s="654"/>
      <c r="AH18" s="655"/>
      <c r="AI18" s="654"/>
      <c r="AJ18" s="656"/>
      <c r="AK18" s="657"/>
      <c r="AL18" s="652"/>
      <c r="AM18" s="629"/>
      <c r="AN18" s="629"/>
      <c r="AO18" s="2"/>
    </row>
    <row r="19" spans="1:41" ht="12.5" x14ac:dyDescent="0.25">
      <c r="B19" s="153"/>
      <c r="C19" s="3"/>
      <c r="D19" s="7"/>
      <c r="E19" s="7"/>
      <c r="F19" s="175"/>
      <c r="G19" s="176"/>
      <c r="H19" s="177"/>
      <c r="I19" s="64"/>
      <c r="J19" s="617"/>
      <c r="K19" s="610"/>
      <c r="L19" s="611"/>
      <c r="M19" s="196"/>
      <c r="P19" s="629"/>
      <c r="Q19" s="635"/>
      <c r="R19" s="631"/>
      <c r="S19" s="631"/>
      <c r="T19" s="631"/>
      <c r="U19" s="631"/>
      <c r="V19" s="631"/>
      <c r="W19" s="629"/>
      <c r="X19" s="629"/>
      <c r="Y19" s="629"/>
      <c r="Z19" s="629"/>
      <c r="AA19" s="629"/>
      <c r="AB19" s="629"/>
      <c r="AC19" s="629"/>
      <c r="AD19" s="653"/>
      <c r="AE19" s="654"/>
      <c r="AF19" s="654"/>
      <c r="AG19" s="654"/>
      <c r="AH19" s="655"/>
      <c r="AI19" s="654"/>
      <c r="AJ19" s="656"/>
      <c r="AK19" s="657"/>
      <c r="AL19" s="652"/>
      <c r="AM19" s="629"/>
      <c r="AN19" s="629"/>
      <c r="AO19" s="2"/>
    </row>
    <row r="20" spans="1:41" ht="12.5" x14ac:dyDescent="0.25">
      <c r="B20" s="153" t="s">
        <v>131</v>
      </c>
      <c r="C20" s="3" t="s">
        <v>247</v>
      </c>
      <c r="D20" s="4" t="s">
        <v>36</v>
      </c>
      <c r="E20" s="4" t="s">
        <v>24</v>
      </c>
      <c r="F20" s="229">
        <v>1356</v>
      </c>
      <c r="G20" s="591">
        <v>0</v>
      </c>
      <c r="H20" s="592">
        <f t="shared" ref="H20" si="2">IF(D20="","",F20*G20)</f>
        <v>0</v>
      </c>
      <c r="I20" s="64"/>
      <c r="J20" s="658"/>
      <c r="K20" s="649"/>
      <c r="L20" s="650"/>
      <c r="M20" s="196"/>
      <c r="P20" s="629"/>
      <c r="Q20" s="635"/>
      <c r="R20" s="631"/>
      <c r="S20" s="631"/>
      <c r="T20" s="631"/>
      <c r="U20" s="631"/>
      <c r="V20" s="631"/>
      <c r="W20" s="629"/>
      <c r="X20" s="629"/>
      <c r="Y20" s="629"/>
      <c r="Z20" s="629"/>
      <c r="AA20" s="629"/>
      <c r="AB20" s="629"/>
      <c r="AC20" s="629"/>
      <c r="AD20" s="653"/>
      <c r="AE20" s="654"/>
      <c r="AF20" s="654"/>
      <c r="AG20" s="654"/>
      <c r="AH20" s="655"/>
      <c r="AI20" s="654"/>
      <c r="AJ20" s="656"/>
      <c r="AK20" s="657"/>
      <c r="AL20" s="652"/>
      <c r="AM20" s="629"/>
      <c r="AN20" s="629"/>
      <c r="AO20" s="2"/>
    </row>
    <row r="21" spans="1:41" ht="12.5" x14ac:dyDescent="0.25">
      <c r="B21" s="179"/>
      <c r="C21" s="3"/>
      <c r="D21" s="155"/>
      <c r="E21" s="51"/>
      <c r="F21" s="175"/>
      <c r="G21" s="176"/>
      <c r="H21" s="177"/>
      <c r="I21" s="64"/>
      <c r="J21" s="617"/>
      <c r="K21" s="610"/>
      <c r="L21" s="611"/>
      <c r="M21" s="196"/>
      <c r="P21" s="629"/>
      <c r="Q21" s="635"/>
      <c r="R21" s="631"/>
      <c r="S21" s="631"/>
      <c r="T21" s="631"/>
      <c r="U21" s="631"/>
      <c r="V21" s="631"/>
      <c r="W21" s="629"/>
      <c r="X21" s="629"/>
      <c r="Y21" s="629"/>
      <c r="Z21" s="629"/>
      <c r="AA21" s="629"/>
      <c r="AB21" s="629"/>
      <c r="AC21" s="629"/>
      <c r="AD21" s="652"/>
      <c r="AE21" s="652"/>
      <c r="AF21" s="652"/>
      <c r="AG21" s="652"/>
      <c r="AH21" s="652"/>
      <c r="AI21" s="652"/>
      <c r="AJ21" s="659"/>
      <c r="AK21" s="652"/>
      <c r="AL21" s="652"/>
      <c r="AM21" s="629"/>
      <c r="AN21" s="629"/>
      <c r="AO21" s="2"/>
    </row>
    <row r="22" spans="1:41" ht="23" x14ac:dyDescent="0.25">
      <c r="B22" s="153" t="s">
        <v>132</v>
      </c>
      <c r="C22" s="3" t="s">
        <v>133</v>
      </c>
      <c r="D22" s="7" t="s">
        <v>14</v>
      </c>
      <c r="E22" s="7" t="s">
        <v>24</v>
      </c>
      <c r="F22" s="175">
        <v>1425</v>
      </c>
      <c r="G22" s="591">
        <v>0</v>
      </c>
      <c r="H22" s="592">
        <f t="shared" ref="H22" si="3">IF(D22="","",F22*G22)</f>
        <v>0</v>
      </c>
      <c r="I22" s="64"/>
      <c r="J22" s="617"/>
      <c r="K22" s="610"/>
      <c r="L22" s="611"/>
      <c r="M22" s="196"/>
      <c r="P22" s="629"/>
      <c r="Q22" s="635"/>
      <c r="R22" s="631"/>
      <c r="S22" s="631"/>
      <c r="T22" s="631"/>
      <c r="U22" s="631"/>
      <c r="V22" s="631"/>
      <c r="W22" s="629"/>
      <c r="X22" s="629"/>
      <c r="Y22" s="629"/>
      <c r="Z22" s="629"/>
      <c r="AA22" s="629"/>
      <c r="AB22" s="629"/>
      <c r="AC22" s="629"/>
      <c r="AD22" s="652"/>
      <c r="AE22" s="652"/>
      <c r="AF22" s="652"/>
      <c r="AG22" s="652"/>
      <c r="AH22" s="652"/>
      <c r="AI22" s="652"/>
      <c r="AJ22" s="659"/>
      <c r="AK22" s="652"/>
      <c r="AL22" s="652"/>
      <c r="AM22" s="629"/>
      <c r="AN22" s="629"/>
      <c r="AO22" s="2"/>
    </row>
    <row r="23" spans="1:41" ht="12.5" x14ac:dyDescent="0.25">
      <c r="B23" s="180"/>
      <c r="C23" s="3"/>
      <c r="D23" s="155"/>
      <c r="E23" s="51"/>
      <c r="F23" s="175"/>
      <c r="G23" s="131"/>
      <c r="H23" s="177"/>
      <c r="I23" s="64"/>
      <c r="J23" s="609"/>
      <c r="K23" s="610"/>
      <c r="L23" s="611"/>
      <c r="M23" s="196"/>
      <c r="P23" s="629"/>
      <c r="Q23" s="629"/>
      <c r="R23" s="629"/>
      <c r="S23" s="629"/>
      <c r="T23" s="629"/>
      <c r="U23" s="629"/>
      <c r="V23" s="629"/>
      <c r="W23" s="629"/>
      <c r="X23" s="629"/>
      <c r="Y23" s="629"/>
      <c r="Z23" s="629"/>
      <c r="AA23" s="629"/>
      <c r="AB23" s="629"/>
      <c r="AC23" s="629"/>
      <c r="AD23" s="629"/>
      <c r="AE23" s="629"/>
      <c r="AF23" s="629"/>
      <c r="AG23" s="629"/>
      <c r="AH23" s="629"/>
      <c r="AI23" s="629"/>
      <c r="AJ23" s="629"/>
      <c r="AK23" s="629"/>
      <c r="AL23" s="629"/>
      <c r="AM23" s="629"/>
      <c r="AN23" s="629"/>
      <c r="AO23" s="2"/>
    </row>
    <row r="24" spans="1:41" s="83" customFormat="1" ht="12" customHeight="1" x14ac:dyDescent="0.25">
      <c r="A24" s="134"/>
      <c r="B24" s="20"/>
      <c r="C24" s="3"/>
      <c r="D24" s="7"/>
      <c r="E24" s="7"/>
      <c r="F24" s="175"/>
      <c r="G24" s="176"/>
      <c r="H24" s="176"/>
      <c r="I24" s="43"/>
      <c r="J24" s="609"/>
      <c r="K24" s="610"/>
      <c r="L24" s="611"/>
      <c r="M24" s="196"/>
      <c r="N24" s="625"/>
      <c r="O24" s="625"/>
      <c r="P24" s="625"/>
      <c r="Q24" s="638"/>
      <c r="R24" s="625"/>
      <c r="S24" s="626"/>
      <c r="T24" s="626"/>
      <c r="U24" s="626"/>
      <c r="V24" s="626"/>
      <c r="W24" s="626"/>
      <c r="X24" s="626"/>
      <c r="Y24" s="626"/>
      <c r="Z24" s="625"/>
      <c r="AA24" s="625"/>
      <c r="AB24" s="625"/>
      <c r="AC24" s="625"/>
      <c r="AD24" s="625"/>
      <c r="AE24" s="625"/>
      <c r="AF24" s="625"/>
      <c r="AG24" s="625"/>
      <c r="AH24" s="625"/>
      <c r="AI24" s="625"/>
      <c r="AJ24" s="625"/>
      <c r="AK24" s="625"/>
      <c r="AL24" s="625"/>
      <c r="AM24" s="625"/>
      <c r="AN24" s="625"/>
    </row>
    <row r="25" spans="1:41" s="83" customFormat="1" ht="22.5" customHeight="1" x14ac:dyDescent="0.25">
      <c r="A25" s="134"/>
      <c r="B25" s="528" t="str">
        <f>B11</f>
        <v>C8.1</v>
      </c>
      <c r="C25" s="112" t="s">
        <v>374</v>
      </c>
      <c r="D25" s="22"/>
      <c r="E25" s="22"/>
      <c r="F25" s="23"/>
      <c r="G25" s="25"/>
      <c r="H25" s="595">
        <f>SUM(H15:H24)</f>
        <v>0</v>
      </c>
      <c r="I25" s="204"/>
      <c r="J25" s="511"/>
      <c r="K25" s="511"/>
      <c r="L25" s="512"/>
      <c r="M25" s="197"/>
      <c r="N25" s="625"/>
      <c r="O25" s="625"/>
      <c r="P25" s="625"/>
      <c r="Q25" s="638"/>
      <c r="R25" s="625"/>
      <c r="S25" s="626"/>
      <c r="T25" s="626"/>
      <c r="U25" s="626"/>
      <c r="V25" s="626"/>
      <c r="W25" s="626"/>
      <c r="X25" s="626"/>
      <c r="Y25" s="626"/>
      <c r="Z25" s="625"/>
      <c r="AA25" s="625"/>
      <c r="AB25" s="625"/>
      <c r="AC25" s="625"/>
      <c r="AD25" s="625"/>
      <c r="AE25" s="625"/>
      <c r="AF25" s="625"/>
      <c r="AG25" s="625"/>
      <c r="AH25" s="625"/>
      <c r="AI25" s="625"/>
      <c r="AJ25" s="625"/>
      <c r="AK25" s="625"/>
      <c r="AL25" s="625"/>
      <c r="AM25" s="625"/>
      <c r="AN25" s="625"/>
    </row>
    <row r="26" spans="1:41" ht="6" customHeight="1" x14ac:dyDescent="0.25">
      <c r="L26" s="612"/>
    </row>
    <row r="27" spans="1:41" ht="12" customHeight="1" x14ac:dyDescent="0.25">
      <c r="L27" s="612"/>
    </row>
    <row r="28" spans="1:41" ht="12" customHeight="1" x14ac:dyDescent="0.25">
      <c r="L28" s="612"/>
    </row>
  </sheetData>
  <sheetProtection algorithmName="SHA-512" hashValue="/B3isCzyQRom8ltrq+IcsZiKt3zb1GszzHU+2xjrdtYiiSP3ubLWtf0qH+vaNB37bMJlTSvYQzh/HycnRFtVew==" saltValue="JJP3CBpNsNvDHpFncUxqQw==" spinCount="100000" sheet="1" objects="1" scenarios="1"/>
  <mergeCells count="3">
    <mergeCell ref="F3:H3"/>
    <mergeCell ref="F6:H6"/>
    <mergeCell ref="B7:H7"/>
  </mergeCells>
  <conditionalFormatting sqref="P16:P23">
    <cfRule type="cellIs" dxfId="18" priority="1" stopIfTrue="1" operator="lessThan">
      <formula>0.005</formula>
    </cfRule>
  </conditionalFormatting>
  <pageMargins left="0.43307086614173229" right="0.31496062992125984" top="0.43307086614173229" bottom="0.62992125984251968" header="0.35433070866141736" footer="0.31496062992125984"/>
  <pageSetup paperSize="9" scale="91" firstPageNumber="31" orientation="portrait" r:id="rId1"/>
  <headerFooter alignWithMargins="0">
    <oddHeader xml:space="preserve">&amp;R&amp;"Arial,Bold Italic"
</oddHeader>
    <oddFooter>&amp;L&amp;"Arial,Bold"&amp;8_______________________________________________________________________________________________________________________
ZNT 4198/17T Standard Quotation Document Ver. 2019-09-02&amp;C&amp;"Arial,Bold"&amp;9C&amp;P</oddFooter>
  </headerFooter>
  <extLst>
    <ext xmlns:x14="http://schemas.microsoft.com/office/spreadsheetml/2009/9/main" uri="{78C0D931-6437-407d-A8EE-F0AAD7539E65}">
      <x14:conditionalFormattings>
        <x14:conditionalFormatting xmlns:xm="http://schemas.microsoft.com/office/excel/2006/main">
          <x14:cfRule type="expression" priority="7" id="{E0016761-4EED-4EE9-900D-C57C8865D26E}">
            <xm:f>AND(#REF!=FALSE,$D10&lt;&gt;"P C Sum",$D10&lt;&gt;"PC Sum",$D10&lt;&gt;"P Sum",$D10&lt;&gt;"Prov Sum")</xm:f>
            <x14:dxf>
              <font>
                <color theme="0"/>
              </font>
            </x14:dxf>
          </x14:cfRule>
          <xm:sqref>G10:H14 G16:H19 G21:H21 G23:H25</xm:sqref>
        </x14:conditionalFormatting>
        <x14:conditionalFormatting xmlns:xm="http://schemas.microsoft.com/office/excel/2006/main">
          <x14:cfRule type="expression" priority="5" id="{F073788A-B56A-4501-A1F0-7FF0D9F85A5A}">
            <xm:f>AND(#REF!=FALSE,#REF!&lt;&gt;"P C Sum",#REF!&lt;&gt;"PC Sum",#REF!&lt;&gt;"P Sum",#REF!&lt;&gt;"Prov Sum")</xm:f>
            <x14:dxf>
              <font>
                <color theme="0"/>
              </font>
            </x14:dxf>
          </x14:cfRule>
          <xm:sqref>K25:M25</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2E4A1-CEDF-41BF-8414-BB8C6E575116}">
  <sheetPr codeName="Sheet12">
    <tabColor theme="9" tint="0.59999389629810485"/>
  </sheetPr>
  <dimension ref="A1:AP48"/>
  <sheetViews>
    <sheetView showGridLines="0" view="pageBreakPreview" zoomScaleSheetLayoutView="100" workbookViewId="0">
      <pane xSplit="5" ySplit="2" topLeftCell="F3" activePane="bottomRight" state="frozen"/>
      <selection activeCell="A120" sqref="A120:XFD120"/>
      <selection pane="topRight" activeCell="A120" sqref="A120:XFD120"/>
      <selection pane="bottomLeft" activeCell="A120" sqref="A120:XFD120"/>
      <selection pane="bottomRight" activeCell="J28" sqref="J28"/>
    </sheetView>
  </sheetViews>
  <sheetFormatPr defaultColWidth="8.81640625" defaultRowHeight="12" customHeight="1" x14ac:dyDescent="0.25"/>
  <cols>
    <col min="1" max="1" width="1.1796875" style="134" customWidth="1"/>
    <col min="2" max="2" width="9.6328125" style="145" customWidth="1"/>
    <col min="3" max="3" width="41.1796875" style="133" customWidth="1"/>
    <col min="4" max="4" width="9" style="146" customWidth="1"/>
    <col min="5" max="5" width="4.453125" style="146" customWidth="1"/>
    <col min="6" max="6" width="12.6328125" style="146" customWidth="1"/>
    <col min="7" max="7" width="12.1796875" style="134" customWidth="1"/>
    <col min="8" max="8" width="16.54296875" style="134" customWidth="1"/>
    <col min="9" max="9" width="1.1796875" style="134" customWidth="1"/>
    <col min="10" max="10" width="13.54296875" style="601" customWidth="1"/>
    <col min="11" max="12" width="14.1796875" style="601" customWidth="1"/>
    <col min="13" max="14" width="14.1796875" style="602" customWidth="1"/>
    <col min="15" max="15" width="5" style="625" bestFit="1" customWidth="1"/>
    <col min="16" max="16" width="7.453125" style="625" customWidth="1"/>
    <col min="17" max="17" width="7.453125" style="83" customWidth="1"/>
    <col min="18" max="18" width="14.453125" style="83" customWidth="1"/>
    <col min="19" max="19" width="11.453125" style="83" bestFit="1" customWidth="1"/>
    <col min="20" max="20" width="4.08984375" style="134" customWidth="1"/>
    <col min="21" max="30" width="8.81640625" style="134"/>
    <col min="31" max="31" width="31.54296875" style="134" customWidth="1"/>
    <col min="32" max="16384" width="8.81640625" style="134"/>
  </cols>
  <sheetData>
    <row r="1" spans="1:42" ht="12" customHeight="1" x14ac:dyDescent="0.25">
      <c r="B1" s="135"/>
      <c r="C1" s="82" t="s">
        <v>34</v>
      </c>
      <c r="D1" s="83"/>
      <c r="E1" s="83"/>
      <c r="F1" s="84" t="s">
        <v>49</v>
      </c>
      <c r="G1" s="82">
        <v>1</v>
      </c>
      <c r="H1" s="136">
        <f>MAX(H2:H48)</f>
        <v>0</v>
      </c>
    </row>
    <row r="2" spans="1:42" ht="12" customHeight="1" x14ac:dyDescent="0.25">
      <c r="A2" s="80"/>
      <c r="B2" s="462"/>
      <c r="C2" s="142"/>
      <c r="D2" s="142"/>
      <c r="E2" s="142"/>
      <c r="F2" s="142"/>
      <c r="G2" s="142"/>
      <c r="H2" s="142"/>
      <c r="I2" s="84"/>
      <c r="J2" s="603"/>
      <c r="K2" s="603"/>
      <c r="L2" s="603"/>
      <c r="M2" s="603"/>
      <c r="N2" s="603"/>
    </row>
    <row r="3" spans="1:42" s="80" customFormat="1" ht="11.5" x14ac:dyDescent="0.25">
      <c r="B3" s="156" t="s">
        <v>403</v>
      </c>
      <c r="C3" s="82"/>
      <c r="D3" s="83"/>
      <c r="E3" s="83"/>
      <c r="F3" s="546" t="s">
        <v>404</v>
      </c>
      <c r="G3" s="546"/>
      <c r="H3" s="546"/>
      <c r="J3" s="601"/>
      <c r="K3" s="601"/>
      <c r="L3" s="601"/>
      <c r="M3" s="602"/>
      <c r="N3" s="602"/>
      <c r="O3" s="602"/>
      <c r="P3" s="625"/>
    </row>
    <row r="4" spans="1:42" s="80" customFormat="1" ht="11.5" x14ac:dyDescent="0.25">
      <c r="B4" s="157" t="s">
        <v>32</v>
      </c>
      <c r="C4" s="82"/>
      <c r="D4" s="83"/>
      <c r="E4" s="83"/>
      <c r="F4" s="83"/>
      <c r="H4" s="84"/>
      <c r="J4" s="601"/>
      <c r="K4" s="601"/>
      <c r="L4" s="601"/>
      <c r="M4" s="602"/>
      <c r="N4" s="602"/>
      <c r="O4" s="627"/>
      <c r="P4" s="625"/>
    </row>
    <row r="5" spans="1:42" ht="11.5" x14ac:dyDescent="0.25"/>
    <row r="6" spans="1:42" s="80" customFormat="1" ht="11.5" x14ac:dyDescent="0.25">
      <c r="B6" s="90" t="s">
        <v>18</v>
      </c>
      <c r="C6" s="139"/>
      <c r="D6" s="140"/>
      <c r="E6" s="140"/>
      <c r="F6" s="535" t="str">
        <f>"SECTION "&amp;B11</f>
        <v>SECTION C10.1</v>
      </c>
      <c r="G6" s="535"/>
      <c r="H6" s="536"/>
      <c r="I6" s="141"/>
      <c r="J6" s="604"/>
      <c r="K6" s="604"/>
      <c r="L6" s="604"/>
      <c r="M6" s="605"/>
      <c r="N6" s="605"/>
      <c r="O6" s="625"/>
      <c r="P6" s="625"/>
      <c r="Q6" s="83"/>
      <c r="R6" s="83"/>
      <c r="S6" s="83"/>
    </row>
    <row r="7" spans="1:42" ht="24.65" customHeight="1" x14ac:dyDescent="0.25">
      <c r="B7" s="548" t="s">
        <v>287</v>
      </c>
      <c r="C7" s="549"/>
      <c r="D7" s="549"/>
      <c r="E7" s="549"/>
      <c r="F7" s="549"/>
      <c r="G7" s="549"/>
      <c r="H7" s="550"/>
      <c r="I7" s="81"/>
      <c r="J7" s="606"/>
      <c r="K7" s="606"/>
      <c r="L7" s="606"/>
      <c r="M7" s="607"/>
      <c r="N7" s="607"/>
    </row>
    <row r="8" spans="1:42" ht="8.15" customHeight="1" x14ac:dyDescent="0.25">
      <c r="B8" s="59"/>
      <c r="C8" s="150"/>
      <c r="D8" s="150"/>
      <c r="E8" s="150"/>
      <c r="F8" s="150"/>
      <c r="G8" s="150"/>
      <c r="H8" s="151"/>
      <c r="I8" s="81"/>
      <c r="J8" s="606"/>
      <c r="K8" s="606"/>
      <c r="L8" s="606"/>
      <c r="M8" s="607"/>
      <c r="N8" s="607"/>
    </row>
    <row r="9" spans="1:42" s="148" customFormat="1" ht="20.149999999999999" customHeight="1" x14ac:dyDescent="0.25">
      <c r="B9" s="26" t="s">
        <v>0</v>
      </c>
      <c r="C9" s="24" t="s">
        <v>1</v>
      </c>
      <c r="D9" s="24" t="s">
        <v>2</v>
      </c>
      <c r="E9" s="24" t="s">
        <v>24</v>
      </c>
      <c r="F9" s="24" t="s">
        <v>3</v>
      </c>
      <c r="G9" s="24" t="s">
        <v>4</v>
      </c>
      <c r="H9" s="24" t="s">
        <v>5</v>
      </c>
      <c r="I9" s="42"/>
      <c r="J9" s="603"/>
      <c r="K9" s="603"/>
      <c r="L9" s="603"/>
      <c r="M9" s="608"/>
      <c r="N9" s="211"/>
      <c r="O9" s="660"/>
      <c r="P9" s="661"/>
      <c r="Q9" s="191" t="s">
        <v>50</v>
      </c>
      <c r="R9" s="190"/>
      <c r="S9" s="190"/>
      <c r="T9" s="190"/>
      <c r="U9" s="190"/>
      <c r="V9" s="190"/>
    </row>
    <row r="10" spans="1:42" ht="12.5" x14ac:dyDescent="0.25">
      <c r="B10" s="20"/>
      <c r="C10" s="3"/>
      <c r="D10" s="7"/>
      <c r="E10" s="7"/>
      <c r="F10" s="46"/>
      <c r="G10" s="176"/>
      <c r="H10" s="70" t="str">
        <f t="shared" ref="H10:H25" si="0">IF(D10="","",F10*G10)</f>
        <v/>
      </c>
      <c r="I10" s="43"/>
      <c r="J10" s="609"/>
      <c r="K10" s="610"/>
      <c r="L10" s="611"/>
      <c r="M10" s="196"/>
      <c r="N10" s="196"/>
      <c r="O10" s="662"/>
      <c r="P10" s="661"/>
      <c r="Q10" s="192"/>
      <c r="R10" s="17"/>
      <c r="S10" s="17"/>
      <c r="T10" s="17"/>
      <c r="U10" s="17"/>
      <c r="V10" s="17"/>
    </row>
    <row r="11" spans="1:42" ht="12.5" x14ac:dyDescent="0.25">
      <c r="B11" s="21" t="s">
        <v>205</v>
      </c>
      <c r="C11" s="6" t="s">
        <v>206</v>
      </c>
      <c r="D11" s="7"/>
      <c r="E11" s="7"/>
      <c r="F11" s="46"/>
      <c r="G11" s="176"/>
      <c r="H11" s="70" t="str">
        <f t="shared" si="0"/>
        <v/>
      </c>
      <c r="I11" s="43"/>
      <c r="J11" s="609"/>
      <c r="K11" s="610"/>
      <c r="L11" s="611"/>
      <c r="M11" s="196"/>
      <c r="N11" s="211"/>
      <c r="O11" s="660"/>
      <c r="P11" s="661"/>
      <c r="Q11" s="191"/>
      <c r="R11" s="192"/>
      <c r="S11" s="192"/>
      <c r="T11" s="192"/>
      <c r="U11" s="192"/>
      <c r="V11" s="192"/>
      <c r="W11" s="2"/>
      <c r="X11" s="2"/>
      <c r="Y11" s="2"/>
      <c r="Z11" s="2"/>
      <c r="AA11" s="2"/>
      <c r="AB11" s="2"/>
      <c r="AC11" s="2"/>
      <c r="AD11" s="2"/>
      <c r="AE11" s="2"/>
      <c r="AF11" s="2"/>
      <c r="AG11" s="2"/>
      <c r="AH11" s="2"/>
      <c r="AI11" s="2"/>
      <c r="AJ11" s="2"/>
      <c r="AK11" s="2"/>
      <c r="AL11" s="2"/>
      <c r="AM11" s="2"/>
      <c r="AN11" s="2"/>
      <c r="AO11" s="2"/>
      <c r="AP11" s="2"/>
    </row>
    <row r="12" spans="1:42" s="217" customFormat="1" ht="12.5" x14ac:dyDescent="0.25">
      <c r="A12" s="134"/>
      <c r="B12" s="153"/>
      <c r="C12" s="3"/>
      <c r="D12" s="7"/>
      <c r="E12" s="7"/>
      <c r="F12" s="189"/>
      <c r="G12" s="176"/>
      <c r="H12" s="70" t="str">
        <f t="shared" si="0"/>
        <v/>
      </c>
      <c r="I12" s="218"/>
      <c r="J12" s="663"/>
      <c r="K12" s="664"/>
      <c r="L12" s="665"/>
      <c r="M12" s="213"/>
      <c r="N12" s="211"/>
      <c r="O12" s="660"/>
      <c r="P12" s="661"/>
      <c r="Q12" s="191"/>
      <c r="R12" s="212"/>
      <c r="S12" s="193"/>
      <c r="T12" s="193"/>
      <c r="U12" s="193"/>
      <c r="V12" s="193"/>
      <c r="W12" s="214"/>
      <c r="X12" s="215"/>
      <c r="Y12" s="215"/>
      <c r="Z12" s="215"/>
      <c r="AA12" s="215"/>
      <c r="AB12" s="215"/>
      <c r="AC12" s="215"/>
      <c r="AD12" s="215"/>
      <c r="AE12" s="216"/>
      <c r="AF12" s="216"/>
      <c r="AG12" s="216"/>
      <c r="AH12" s="216"/>
      <c r="AI12" s="216"/>
      <c r="AJ12" s="216"/>
      <c r="AK12" s="216"/>
      <c r="AL12" s="216"/>
      <c r="AM12" s="216"/>
      <c r="AN12" s="215"/>
      <c r="AO12" s="215"/>
      <c r="AP12" s="215"/>
    </row>
    <row r="13" spans="1:42" s="217" customFormat="1" ht="23" x14ac:dyDescent="0.25">
      <c r="A13" s="134"/>
      <c r="B13" s="153" t="s">
        <v>207</v>
      </c>
      <c r="C13" s="3" t="s">
        <v>209</v>
      </c>
      <c r="D13" s="7"/>
      <c r="E13" s="7"/>
      <c r="F13" s="189"/>
      <c r="G13" s="176"/>
      <c r="H13" s="70"/>
      <c r="I13" s="218"/>
      <c r="J13" s="663"/>
      <c r="K13" s="664"/>
      <c r="L13" s="665"/>
      <c r="M13" s="213"/>
      <c r="N13" s="211"/>
      <c r="O13" s="660"/>
      <c r="P13" s="661"/>
      <c r="Q13" s="191"/>
      <c r="R13" s="212"/>
      <c r="S13" s="193"/>
      <c r="T13" s="193"/>
      <c r="U13" s="193"/>
      <c r="V13" s="193"/>
      <c r="W13" s="214"/>
      <c r="X13" s="215"/>
      <c r="Y13" s="215"/>
      <c r="Z13" s="215"/>
      <c r="AA13" s="215"/>
      <c r="AB13" s="215"/>
      <c r="AC13" s="215"/>
      <c r="AD13" s="215"/>
      <c r="AE13" s="216"/>
      <c r="AF13" s="216"/>
      <c r="AG13" s="216"/>
      <c r="AH13" s="216"/>
      <c r="AI13" s="216"/>
      <c r="AJ13" s="216"/>
      <c r="AK13" s="216"/>
      <c r="AL13" s="216"/>
      <c r="AM13" s="216"/>
      <c r="AN13" s="215"/>
      <c r="AO13" s="215"/>
      <c r="AP13" s="215"/>
    </row>
    <row r="14" spans="1:42" s="217" customFormat="1" ht="12.5" x14ac:dyDescent="0.25">
      <c r="A14" s="134"/>
      <c r="B14" s="153"/>
      <c r="C14" s="3"/>
      <c r="D14" s="7"/>
      <c r="E14" s="7"/>
      <c r="F14" s="189"/>
      <c r="G14" s="176"/>
      <c r="H14" s="70"/>
      <c r="I14" s="218"/>
      <c r="J14" s="663"/>
      <c r="K14" s="664"/>
      <c r="L14" s="665"/>
      <c r="M14" s="213"/>
      <c r="N14" s="211"/>
      <c r="O14" s="660"/>
      <c r="P14" s="661"/>
      <c r="Q14" s="191"/>
      <c r="R14" s="212"/>
      <c r="S14" s="193"/>
      <c r="T14" s="193"/>
      <c r="U14" s="193"/>
      <c r="V14" s="193"/>
      <c r="W14" s="214"/>
      <c r="X14" s="215"/>
      <c r="Y14" s="215"/>
      <c r="Z14" s="215"/>
      <c r="AA14" s="215"/>
      <c r="AB14" s="215"/>
      <c r="AC14" s="215"/>
      <c r="AD14" s="215"/>
      <c r="AE14" s="216"/>
      <c r="AF14" s="216"/>
      <c r="AG14" s="216"/>
      <c r="AH14" s="216"/>
      <c r="AI14" s="216"/>
      <c r="AJ14" s="216"/>
      <c r="AK14" s="216"/>
      <c r="AL14" s="216"/>
      <c r="AM14" s="216"/>
      <c r="AN14" s="215"/>
      <c r="AO14" s="215"/>
      <c r="AP14" s="215"/>
    </row>
    <row r="15" spans="1:42" s="217" customFormat="1" ht="12.75" customHeight="1" x14ac:dyDescent="0.25">
      <c r="A15" s="134"/>
      <c r="B15" s="153" t="s">
        <v>208</v>
      </c>
      <c r="C15" s="554" t="s">
        <v>210</v>
      </c>
      <c r="D15" s="12" t="s">
        <v>52</v>
      </c>
      <c r="E15" s="7"/>
      <c r="F15" s="189">
        <v>56964</v>
      </c>
      <c r="G15" s="591">
        <v>0</v>
      </c>
      <c r="H15" s="592">
        <f t="shared" ref="H15" si="1">IF(D15="","",F15*G15)</f>
        <v>0</v>
      </c>
      <c r="I15" s="218"/>
      <c r="J15" s="663"/>
      <c r="K15" s="664"/>
      <c r="L15" s="665"/>
      <c r="M15" s="213"/>
      <c r="N15" s="211"/>
      <c r="O15" s="660"/>
      <c r="P15" s="661"/>
      <c r="Q15" s="191"/>
      <c r="R15" s="212"/>
      <c r="S15" s="193"/>
      <c r="T15" s="193"/>
      <c r="U15" s="193"/>
      <c r="V15" s="193"/>
      <c r="W15" s="214"/>
      <c r="X15" s="215"/>
      <c r="Y15" s="215"/>
      <c r="Z15" s="215"/>
      <c r="AA15" s="215"/>
      <c r="AB15" s="215"/>
      <c r="AC15" s="215"/>
      <c r="AD15" s="215"/>
      <c r="AE15" s="216"/>
      <c r="AF15" s="216"/>
      <c r="AG15" s="216"/>
      <c r="AH15" s="216"/>
      <c r="AI15" s="216"/>
      <c r="AJ15" s="216"/>
      <c r="AK15" s="216"/>
      <c r="AL15" s="216"/>
      <c r="AM15" s="216"/>
      <c r="AN15" s="215"/>
      <c r="AO15" s="215"/>
      <c r="AP15" s="215"/>
    </row>
    <row r="16" spans="1:42" s="217" customFormat="1" ht="12.5" x14ac:dyDescent="0.25">
      <c r="A16" s="134"/>
      <c r="B16" s="153"/>
      <c r="C16" s="554"/>
      <c r="D16" s="7"/>
      <c r="E16" s="7"/>
      <c r="F16" s="189"/>
      <c r="G16" s="176"/>
      <c r="H16" s="70"/>
      <c r="I16" s="218"/>
      <c r="J16" s="663"/>
      <c r="K16" s="664"/>
      <c r="L16" s="665"/>
      <c r="M16" s="213"/>
      <c r="N16" s="211"/>
      <c r="O16" s="660"/>
      <c r="P16" s="661"/>
      <c r="Q16" s="191"/>
      <c r="R16" s="212"/>
      <c r="S16" s="193"/>
      <c r="T16" s="193"/>
      <c r="U16" s="193"/>
      <c r="V16" s="193"/>
      <c r="W16" s="214"/>
      <c r="X16" s="215"/>
      <c r="Y16" s="215"/>
      <c r="Z16" s="215"/>
      <c r="AA16" s="215"/>
      <c r="AB16" s="215"/>
      <c r="AC16" s="215"/>
      <c r="AD16" s="215"/>
      <c r="AE16" s="216"/>
      <c r="AF16" s="216"/>
      <c r="AG16" s="216"/>
      <c r="AH16" s="216"/>
      <c r="AI16" s="216"/>
      <c r="AJ16" s="216"/>
      <c r="AK16" s="216"/>
      <c r="AL16" s="216"/>
      <c r="AM16" s="216"/>
      <c r="AN16" s="215"/>
      <c r="AO16" s="215"/>
      <c r="AP16" s="215"/>
    </row>
    <row r="17" spans="1:42" s="217" customFormat="1" ht="12.5" x14ac:dyDescent="0.25">
      <c r="A17" s="134"/>
      <c r="B17" s="153"/>
      <c r="C17" s="3"/>
      <c r="D17" s="7"/>
      <c r="E17" s="7"/>
      <c r="F17" s="189"/>
      <c r="G17" s="176"/>
      <c r="H17" s="70"/>
      <c r="I17" s="218"/>
      <c r="J17" s="663"/>
      <c r="K17" s="664"/>
      <c r="L17" s="665"/>
      <c r="M17" s="213"/>
      <c r="N17" s="211"/>
      <c r="O17" s="660"/>
      <c r="P17" s="661"/>
      <c r="Q17" s="191"/>
      <c r="R17" s="212"/>
      <c r="S17" s="193"/>
      <c r="T17" s="193"/>
      <c r="U17" s="193"/>
      <c r="V17" s="193"/>
      <c r="W17" s="214"/>
      <c r="X17" s="215"/>
      <c r="Y17" s="215"/>
      <c r="Z17" s="215"/>
      <c r="AA17" s="215"/>
      <c r="AB17" s="215"/>
      <c r="AC17" s="215"/>
      <c r="AD17" s="215"/>
      <c r="AE17" s="216"/>
      <c r="AF17" s="216"/>
      <c r="AG17" s="216"/>
      <c r="AH17" s="216"/>
      <c r="AI17" s="216"/>
      <c r="AJ17" s="216"/>
      <c r="AK17" s="216"/>
      <c r="AL17" s="216"/>
      <c r="AM17" s="216"/>
      <c r="AN17" s="215"/>
      <c r="AO17" s="215"/>
      <c r="AP17" s="215"/>
    </row>
    <row r="18" spans="1:42" s="217" customFormat="1" ht="12.5" x14ac:dyDescent="0.25">
      <c r="A18" s="134"/>
      <c r="B18" s="153"/>
      <c r="C18" s="3"/>
      <c r="D18" s="7"/>
      <c r="E18" s="7"/>
      <c r="F18" s="189"/>
      <c r="G18" s="176"/>
      <c r="H18" s="70"/>
      <c r="I18" s="218"/>
      <c r="J18" s="663"/>
      <c r="K18" s="664"/>
      <c r="L18" s="665"/>
      <c r="M18" s="213"/>
      <c r="N18" s="211"/>
      <c r="O18" s="660"/>
      <c r="P18" s="661"/>
      <c r="Q18" s="191"/>
      <c r="R18" s="212"/>
      <c r="S18" s="193"/>
      <c r="T18" s="193"/>
      <c r="U18" s="193"/>
      <c r="V18" s="193"/>
      <c r="W18" s="214"/>
      <c r="X18" s="215"/>
      <c r="Y18" s="215"/>
      <c r="Z18" s="215"/>
      <c r="AA18" s="215"/>
      <c r="AB18" s="215"/>
      <c r="AC18" s="215"/>
      <c r="AD18" s="215"/>
      <c r="AE18" s="216"/>
      <c r="AF18" s="216"/>
      <c r="AG18" s="216"/>
      <c r="AH18" s="216"/>
      <c r="AI18" s="216"/>
      <c r="AJ18" s="216"/>
      <c r="AK18" s="216"/>
      <c r="AL18" s="216"/>
      <c r="AM18" s="216"/>
      <c r="AN18" s="215"/>
      <c r="AO18" s="215"/>
      <c r="AP18" s="215"/>
    </row>
    <row r="19" spans="1:42" s="217" customFormat="1" ht="12.5" x14ac:dyDescent="0.25">
      <c r="A19" s="134"/>
      <c r="B19" s="153" t="s">
        <v>211</v>
      </c>
      <c r="C19" s="3" t="s">
        <v>212</v>
      </c>
      <c r="D19" s="7"/>
      <c r="E19" s="7"/>
      <c r="F19" s="189"/>
      <c r="G19" s="176"/>
      <c r="H19" s="70"/>
      <c r="I19" s="218"/>
      <c r="J19" s="663"/>
      <c r="K19" s="664"/>
      <c r="L19" s="665"/>
      <c r="M19" s="213"/>
      <c r="N19" s="211"/>
      <c r="O19" s="660"/>
      <c r="P19" s="661"/>
      <c r="Q19" s="191"/>
      <c r="R19" s="212"/>
      <c r="S19" s="193"/>
      <c r="T19" s="193"/>
      <c r="U19" s="193"/>
      <c r="V19" s="193"/>
      <c r="W19" s="214"/>
      <c r="X19" s="215"/>
      <c r="Y19" s="215"/>
      <c r="Z19" s="215"/>
      <c r="AA19" s="215"/>
      <c r="AB19" s="215"/>
      <c r="AC19" s="215"/>
      <c r="AD19" s="215"/>
      <c r="AE19" s="216"/>
      <c r="AF19" s="216"/>
      <c r="AG19" s="216"/>
      <c r="AH19" s="216"/>
      <c r="AI19" s="216"/>
      <c r="AJ19" s="216"/>
      <c r="AK19" s="216"/>
      <c r="AL19" s="216"/>
      <c r="AM19" s="216"/>
      <c r="AN19" s="215"/>
      <c r="AO19" s="215"/>
      <c r="AP19" s="215"/>
    </row>
    <row r="20" spans="1:42" s="217" customFormat="1" ht="12.5" x14ac:dyDescent="0.25">
      <c r="A20" s="134"/>
      <c r="B20" s="153"/>
      <c r="C20" s="3"/>
      <c r="D20" s="7"/>
      <c r="E20" s="7"/>
      <c r="F20" s="189"/>
      <c r="G20" s="176"/>
      <c r="H20" s="70"/>
      <c r="I20" s="218"/>
      <c r="J20" s="663"/>
      <c r="K20" s="664"/>
      <c r="L20" s="665"/>
      <c r="M20" s="213"/>
      <c r="N20" s="211"/>
      <c r="O20" s="660"/>
      <c r="P20" s="661"/>
      <c r="Q20" s="191"/>
      <c r="R20" s="212"/>
      <c r="S20" s="193"/>
      <c r="T20" s="193"/>
      <c r="U20" s="193"/>
      <c r="V20" s="193"/>
      <c r="W20" s="214"/>
      <c r="X20" s="215"/>
      <c r="Y20" s="215"/>
      <c r="Z20" s="215"/>
      <c r="AA20" s="215"/>
      <c r="AB20" s="215"/>
      <c r="AC20" s="215"/>
      <c r="AD20" s="215"/>
      <c r="AE20" s="216"/>
      <c r="AF20" s="216"/>
      <c r="AG20" s="216"/>
      <c r="AH20" s="216"/>
      <c r="AI20" s="216"/>
      <c r="AJ20" s="216"/>
      <c r="AK20" s="216"/>
      <c r="AL20" s="216"/>
      <c r="AM20" s="216"/>
      <c r="AN20" s="215"/>
      <c r="AO20" s="215"/>
      <c r="AP20" s="215"/>
    </row>
    <row r="21" spans="1:42" s="217" customFormat="1" ht="12.5" x14ac:dyDescent="0.25">
      <c r="A21" s="134"/>
      <c r="B21" s="153" t="s">
        <v>213</v>
      </c>
      <c r="C21" s="3" t="s">
        <v>214</v>
      </c>
      <c r="D21" s="12" t="s">
        <v>14</v>
      </c>
      <c r="E21" s="7"/>
      <c r="F21" s="189">
        <v>21445</v>
      </c>
      <c r="G21" s="591">
        <v>0</v>
      </c>
      <c r="H21" s="592">
        <f t="shared" ref="H21" si="2">IF(D21="","",F21*G21)</f>
        <v>0</v>
      </c>
      <c r="I21" s="218"/>
      <c r="J21" s="663"/>
      <c r="K21" s="664"/>
      <c r="L21" s="665"/>
      <c r="M21" s="213"/>
      <c r="N21" s="211"/>
      <c r="O21" s="660"/>
      <c r="P21" s="661"/>
      <c r="Q21" s="191"/>
      <c r="R21" s="212"/>
      <c r="S21" s="193"/>
      <c r="T21" s="193"/>
      <c r="U21" s="193"/>
      <c r="V21" s="193"/>
      <c r="W21" s="214"/>
      <c r="X21" s="215"/>
      <c r="Y21" s="215"/>
      <c r="Z21" s="215"/>
      <c r="AA21" s="215"/>
      <c r="AB21" s="215"/>
      <c r="AC21" s="215"/>
      <c r="AD21" s="215"/>
      <c r="AE21" s="216"/>
      <c r="AF21" s="216"/>
      <c r="AG21" s="216"/>
      <c r="AH21" s="216"/>
      <c r="AI21" s="216"/>
      <c r="AJ21" s="216"/>
      <c r="AK21" s="216"/>
      <c r="AL21" s="216"/>
      <c r="AM21" s="216"/>
      <c r="AN21" s="215"/>
      <c r="AO21" s="215"/>
      <c r="AP21" s="215"/>
    </row>
    <row r="22" spans="1:42" s="217" customFormat="1" ht="12.5" x14ac:dyDescent="0.25">
      <c r="A22" s="134"/>
      <c r="B22" s="153"/>
      <c r="C22" s="3"/>
      <c r="D22" s="7"/>
      <c r="E22" s="7"/>
      <c r="F22" s="189"/>
      <c r="G22" s="176"/>
      <c r="H22" s="70"/>
      <c r="I22" s="218"/>
      <c r="J22" s="663"/>
      <c r="K22" s="664"/>
      <c r="L22" s="665"/>
      <c r="M22" s="213"/>
      <c r="N22" s="211"/>
      <c r="O22" s="660"/>
      <c r="P22" s="661"/>
      <c r="Q22" s="191"/>
      <c r="R22" s="212"/>
      <c r="S22" s="193"/>
      <c r="T22" s="193"/>
      <c r="U22" s="193"/>
      <c r="V22" s="193"/>
      <c r="W22" s="214"/>
      <c r="X22" s="215"/>
      <c r="Y22" s="215"/>
      <c r="Z22" s="215"/>
      <c r="AA22" s="215"/>
      <c r="AB22" s="215"/>
      <c r="AC22" s="215"/>
      <c r="AD22" s="215"/>
      <c r="AE22" s="216"/>
      <c r="AF22" s="216"/>
      <c r="AG22" s="216"/>
      <c r="AH22" s="216"/>
      <c r="AI22" s="216"/>
      <c r="AJ22" s="216"/>
      <c r="AK22" s="216"/>
      <c r="AL22" s="216"/>
      <c r="AM22" s="216"/>
      <c r="AN22" s="215"/>
      <c r="AO22" s="215"/>
      <c r="AP22" s="215"/>
    </row>
    <row r="23" spans="1:42" s="217" customFormat="1" ht="16.5" customHeight="1" x14ac:dyDescent="0.25">
      <c r="A23" s="134"/>
      <c r="B23" s="153" t="s">
        <v>215</v>
      </c>
      <c r="C23" s="3" t="s">
        <v>249</v>
      </c>
      <c r="D23" s="12" t="s">
        <v>14</v>
      </c>
      <c r="E23" s="7"/>
      <c r="F23" s="189">
        <v>64336</v>
      </c>
      <c r="G23" s="591">
        <v>0</v>
      </c>
      <c r="H23" s="592">
        <f t="shared" ref="H23" si="3">IF(D23="","",F23*G23)</f>
        <v>0</v>
      </c>
      <c r="I23" s="218"/>
      <c r="J23" s="663"/>
      <c r="K23" s="664"/>
      <c r="L23" s="665"/>
      <c r="M23" s="213"/>
      <c r="N23" s="211"/>
      <c r="O23" s="660"/>
      <c r="P23" s="661"/>
      <c r="Q23" s="191"/>
      <c r="R23" s="212"/>
      <c r="S23" s="193"/>
      <c r="T23" s="193"/>
      <c r="U23" s="193"/>
      <c r="V23" s="193"/>
      <c r="W23" s="214"/>
      <c r="X23" s="215"/>
      <c r="Y23" s="215"/>
      <c r="Z23" s="215"/>
      <c r="AA23" s="215"/>
      <c r="AB23" s="215"/>
      <c r="AC23" s="215"/>
      <c r="AD23" s="215"/>
      <c r="AE23" s="216"/>
      <c r="AF23" s="216"/>
      <c r="AG23" s="216"/>
      <c r="AH23" s="216"/>
      <c r="AI23" s="216"/>
      <c r="AJ23" s="216"/>
      <c r="AK23" s="216"/>
      <c r="AL23" s="216"/>
      <c r="AM23" s="216"/>
      <c r="AN23" s="215"/>
      <c r="AO23" s="215"/>
      <c r="AP23" s="215"/>
    </row>
    <row r="24" spans="1:42" s="217" customFormat="1" ht="12.5" x14ac:dyDescent="0.25">
      <c r="A24" s="134"/>
      <c r="B24" s="153"/>
      <c r="C24" s="3"/>
      <c r="D24" s="7"/>
      <c r="E24" s="7"/>
      <c r="F24" s="189"/>
      <c r="G24" s="176"/>
      <c r="H24" s="70"/>
      <c r="I24" s="218"/>
      <c r="J24" s="663"/>
      <c r="K24" s="664"/>
      <c r="L24" s="665"/>
      <c r="M24" s="213"/>
      <c r="N24" s="211"/>
      <c r="O24" s="660"/>
      <c r="P24" s="661"/>
      <c r="Q24" s="191"/>
      <c r="R24" s="212"/>
      <c r="S24" s="193"/>
      <c r="T24" s="193"/>
      <c r="U24" s="193"/>
      <c r="V24" s="193"/>
      <c r="W24" s="214"/>
      <c r="X24" s="215"/>
      <c r="Y24" s="215"/>
      <c r="Z24" s="215"/>
      <c r="AA24" s="215"/>
      <c r="AB24" s="215"/>
      <c r="AC24" s="215"/>
      <c r="AD24" s="215"/>
      <c r="AE24" s="216"/>
      <c r="AF24" s="216"/>
      <c r="AG24" s="216"/>
      <c r="AH24" s="216"/>
      <c r="AI24" s="216"/>
      <c r="AJ24" s="216"/>
      <c r="AK24" s="216"/>
      <c r="AL24" s="216"/>
      <c r="AM24" s="216"/>
      <c r="AN24" s="215"/>
      <c r="AO24" s="215"/>
      <c r="AP24" s="215"/>
    </row>
    <row r="25" spans="1:42" s="217" customFormat="1" ht="12.75" customHeight="1" x14ac:dyDescent="0.25">
      <c r="A25" s="134"/>
      <c r="B25" s="153" t="s">
        <v>216</v>
      </c>
      <c r="C25" s="3" t="s">
        <v>250</v>
      </c>
      <c r="D25" s="7"/>
      <c r="E25" s="7"/>
      <c r="F25" s="189"/>
      <c r="G25" s="176"/>
      <c r="H25" s="70" t="str">
        <f t="shared" si="0"/>
        <v/>
      </c>
      <c r="I25" s="218"/>
      <c r="J25" s="663"/>
      <c r="K25" s="664"/>
      <c r="L25" s="665"/>
      <c r="M25" s="213"/>
      <c r="N25" s="211"/>
      <c r="O25" s="660"/>
      <c r="P25" s="661"/>
      <c r="Q25" s="191"/>
      <c r="R25" s="212"/>
      <c r="S25" s="193"/>
      <c r="T25" s="193"/>
      <c r="U25" s="193"/>
      <c r="V25" s="193"/>
      <c r="W25" s="214"/>
      <c r="X25" s="215"/>
      <c r="Y25" s="215"/>
      <c r="Z25" s="215"/>
      <c r="AA25" s="215"/>
      <c r="AB25" s="215"/>
      <c r="AC25" s="215"/>
      <c r="AD25" s="215"/>
      <c r="AE25" s="216"/>
      <c r="AF25" s="216"/>
      <c r="AG25" s="216"/>
      <c r="AH25" s="216"/>
      <c r="AI25" s="216"/>
      <c r="AJ25" s="216"/>
      <c r="AK25" s="216"/>
      <c r="AL25" s="216"/>
      <c r="AM25" s="216"/>
      <c r="AN25" s="215"/>
      <c r="AO25" s="215"/>
      <c r="AP25" s="215"/>
    </row>
    <row r="26" spans="1:42" s="217" customFormat="1" ht="12.5" x14ac:dyDescent="0.25">
      <c r="A26" s="134"/>
      <c r="B26" s="153"/>
      <c r="C26" s="3"/>
      <c r="D26" s="7"/>
      <c r="E26" s="7"/>
      <c r="F26" s="189"/>
      <c r="G26" s="176"/>
      <c r="H26" s="70"/>
      <c r="I26" s="218"/>
      <c r="J26" s="663"/>
      <c r="K26" s="664"/>
      <c r="L26" s="665"/>
      <c r="M26" s="213"/>
      <c r="N26" s="211"/>
      <c r="O26" s="660"/>
      <c r="P26" s="661"/>
      <c r="Q26" s="191"/>
      <c r="R26" s="212"/>
      <c r="S26" s="193"/>
      <c r="T26" s="193"/>
      <c r="U26" s="193"/>
      <c r="V26" s="193"/>
      <c r="W26" s="214"/>
      <c r="X26" s="215"/>
      <c r="Y26" s="215"/>
      <c r="Z26" s="215"/>
      <c r="AA26" s="215"/>
      <c r="AB26" s="215"/>
      <c r="AC26" s="215"/>
      <c r="AD26" s="215"/>
      <c r="AE26" s="216"/>
      <c r="AF26" s="216"/>
      <c r="AG26" s="216"/>
      <c r="AH26" s="216"/>
      <c r="AI26" s="216"/>
      <c r="AJ26" s="216"/>
      <c r="AK26" s="216"/>
      <c r="AL26" s="216"/>
      <c r="AM26" s="216"/>
      <c r="AN26" s="215"/>
      <c r="AO26" s="215"/>
      <c r="AP26" s="215"/>
    </row>
    <row r="27" spans="1:42" s="217" customFormat="1" ht="16.5" customHeight="1" x14ac:dyDescent="0.25">
      <c r="A27" s="134"/>
      <c r="B27" s="153" t="s">
        <v>217</v>
      </c>
      <c r="C27" s="3" t="s">
        <v>218</v>
      </c>
      <c r="D27" s="12" t="s">
        <v>198</v>
      </c>
      <c r="E27" s="7"/>
      <c r="F27" s="189">
        <v>300</v>
      </c>
      <c r="G27" s="591">
        <v>0</v>
      </c>
      <c r="H27" s="592">
        <f t="shared" ref="H27" si="4">IF(D27="","",F27*G27)</f>
        <v>0</v>
      </c>
      <c r="I27" s="218"/>
      <c r="J27" s="663"/>
      <c r="K27" s="664"/>
      <c r="L27" s="665"/>
      <c r="M27" s="213"/>
      <c r="N27" s="211"/>
      <c r="O27" s="660"/>
      <c r="P27" s="661"/>
      <c r="Q27" s="191"/>
      <c r="R27" s="212"/>
      <c r="S27" s="193"/>
      <c r="T27" s="193"/>
      <c r="U27" s="193"/>
      <c r="V27" s="193"/>
      <c r="W27" s="214"/>
      <c r="X27" s="215"/>
      <c r="Y27" s="215"/>
      <c r="Z27" s="215"/>
      <c r="AA27" s="215"/>
      <c r="AB27" s="215"/>
      <c r="AC27" s="215"/>
      <c r="AD27" s="215"/>
      <c r="AE27" s="216"/>
      <c r="AF27" s="216"/>
      <c r="AG27" s="216"/>
      <c r="AH27" s="216"/>
      <c r="AI27" s="216"/>
      <c r="AJ27" s="216"/>
      <c r="AK27" s="216"/>
      <c r="AL27" s="216"/>
      <c r="AM27" s="216"/>
      <c r="AN27" s="215"/>
      <c r="AO27" s="215"/>
      <c r="AP27" s="215"/>
    </row>
    <row r="28" spans="1:42" s="217" customFormat="1" ht="12.5" x14ac:dyDescent="0.25">
      <c r="A28" s="134"/>
      <c r="B28" s="153"/>
      <c r="C28" s="3"/>
      <c r="D28" s="7"/>
      <c r="E28" s="7"/>
      <c r="F28" s="189"/>
      <c r="G28" s="176"/>
      <c r="H28" s="70"/>
      <c r="I28" s="218"/>
      <c r="J28" s="663"/>
      <c r="K28" s="664"/>
      <c r="L28" s="665"/>
      <c r="M28" s="213"/>
      <c r="N28" s="211"/>
      <c r="O28" s="660"/>
      <c r="P28" s="661"/>
      <c r="Q28" s="191"/>
      <c r="R28" s="212"/>
      <c r="S28" s="193"/>
      <c r="T28" s="193"/>
      <c r="U28" s="193"/>
      <c r="V28" s="193"/>
      <c r="W28" s="214"/>
      <c r="X28" s="215"/>
      <c r="Y28" s="215"/>
      <c r="Z28" s="215"/>
      <c r="AA28" s="215"/>
      <c r="AB28" s="215"/>
      <c r="AC28" s="215"/>
      <c r="AD28" s="215"/>
      <c r="AE28" s="216"/>
      <c r="AF28" s="216"/>
      <c r="AG28" s="216"/>
      <c r="AH28" s="216"/>
      <c r="AI28" s="216"/>
      <c r="AJ28" s="216"/>
      <c r="AK28" s="216"/>
      <c r="AL28" s="216"/>
      <c r="AM28" s="216"/>
      <c r="AN28" s="215"/>
      <c r="AO28" s="215"/>
      <c r="AP28" s="215"/>
    </row>
    <row r="29" spans="1:42" s="217" customFormat="1" ht="17.25" customHeight="1" x14ac:dyDescent="0.25">
      <c r="A29" s="134"/>
      <c r="B29" s="153" t="s">
        <v>219</v>
      </c>
      <c r="C29" s="3" t="s">
        <v>220</v>
      </c>
      <c r="D29" s="12" t="s">
        <v>198</v>
      </c>
      <c r="E29" s="7"/>
      <c r="F29" s="189">
        <v>300</v>
      </c>
      <c r="G29" s="591">
        <v>0</v>
      </c>
      <c r="H29" s="592">
        <f t="shared" ref="H29" si="5">IF(D29="","",F29*G29)</f>
        <v>0</v>
      </c>
      <c r="I29" s="218"/>
      <c r="J29" s="663"/>
      <c r="K29" s="664"/>
      <c r="L29" s="665"/>
      <c r="M29" s="213"/>
      <c r="N29" s="211"/>
      <c r="O29" s="660"/>
      <c r="P29" s="661"/>
      <c r="Q29" s="191"/>
      <c r="R29" s="212"/>
      <c r="S29" s="193"/>
      <c r="T29" s="193"/>
      <c r="U29" s="193"/>
      <c r="V29" s="193"/>
      <c r="W29" s="214"/>
      <c r="X29" s="215"/>
      <c r="Y29" s="215"/>
      <c r="Z29" s="215"/>
      <c r="AA29" s="215"/>
      <c r="AB29" s="215"/>
      <c r="AC29" s="215"/>
      <c r="AD29" s="215"/>
      <c r="AE29" s="216"/>
      <c r="AF29" s="216"/>
      <c r="AG29" s="216"/>
      <c r="AH29" s="216"/>
      <c r="AI29" s="216"/>
      <c r="AJ29" s="216"/>
      <c r="AK29" s="216"/>
      <c r="AL29" s="216"/>
      <c r="AM29" s="216"/>
      <c r="AN29" s="215"/>
      <c r="AO29" s="215"/>
      <c r="AP29" s="215"/>
    </row>
    <row r="30" spans="1:42" s="217" customFormat="1" ht="12.5" x14ac:dyDescent="0.25">
      <c r="A30" s="134"/>
      <c r="B30" s="153"/>
      <c r="C30" s="3"/>
      <c r="D30" s="7"/>
      <c r="E30" s="7"/>
      <c r="F30" s="189"/>
      <c r="G30" s="176"/>
      <c r="H30" s="70"/>
      <c r="I30" s="218"/>
      <c r="J30" s="663"/>
      <c r="K30" s="664"/>
      <c r="L30" s="665"/>
      <c r="M30" s="213"/>
      <c r="N30" s="211"/>
      <c r="O30" s="660"/>
      <c r="P30" s="661"/>
      <c r="Q30" s="191"/>
      <c r="R30" s="212"/>
      <c r="S30" s="193"/>
      <c r="T30" s="193"/>
      <c r="U30" s="193"/>
      <c r="V30" s="193"/>
      <c r="W30" s="214"/>
      <c r="X30" s="215"/>
      <c r="Y30" s="215"/>
      <c r="Z30" s="215"/>
      <c r="AA30" s="215"/>
      <c r="AB30" s="215"/>
      <c r="AC30" s="215"/>
      <c r="AD30" s="215"/>
      <c r="AE30" s="216"/>
      <c r="AF30" s="216"/>
      <c r="AG30" s="216"/>
      <c r="AH30" s="216"/>
      <c r="AI30" s="216"/>
      <c r="AJ30" s="216"/>
      <c r="AK30" s="216"/>
      <c r="AL30" s="216"/>
      <c r="AM30" s="216"/>
      <c r="AN30" s="215"/>
      <c r="AO30" s="215"/>
      <c r="AP30" s="215"/>
    </row>
    <row r="31" spans="1:42" s="217" customFormat="1" ht="12.75" customHeight="1" x14ac:dyDescent="0.25">
      <c r="A31" s="134"/>
      <c r="B31" s="153" t="s">
        <v>221</v>
      </c>
      <c r="C31" s="3" t="s">
        <v>222</v>
      </c>
      <c r="D31" s="7"/>
      <c r="E31" s="7"/>
      <c r="F31" s="189"/>
      <c r="G31" s="176"/>
      <c r="H31" s="70"/>
      <c r="I31" s="218"/>
      <c r="J31" s="663"/>
      <c r="K31" s="664"/>
      <c r="L31" s="665"/>
      <c r="M31" s="213"/>
      <c r="N31" s="211"/>
      <c r="O31" s="660"/>
      <c r="P31" s="661"/>
      <c r="Q31" s="191"/>
      <c r="R31" s="212"/>
      <c r="S31" s="193"/>
      <c r="T31" s="193"/>
      <c r="U31" s="193"/>
      <c r="V31" s="193"/>
      <c r="W31" s="214"/>
      <c r="X31" s="215"/>
      <c r="Y31" s="215"/>
      <c r="Z31" s="215"/>
      <c r="AA31" s="215"/>
      <c r="AB31" s="215"/>
      <c r="AC31" s="215"/>
      <c r="AD31" s="215"/>
      <c r="AE31" s="216"/>
      <c r="AF31" s="216"/>
      <c r="AG31" s="216"/>
      <c r="AH31" s="216"/>
      <c r="AI31" s="216"/>
      <c r="AJ31" s="216"/>
      <c r="AK31" s="216"/>
      <c r="AL31" s="216"/>
      <c r="AM31" s="216"/>
      <c r="AN31" s="215"/>
      <c r="AO31" s="215"/>
      <c r="AP31" s="215"/>
    </row>
    <row r="32" spans="1:42" s="217" customFormat="1" ht="12.5" x14ac:dyDescent="0.25">
      <c r="A32" s="134"/>
      <c r="B32" s="153"/>
      <c r="C32" s="3"/>
      <c r="D32" s="7"/>
      <c r="E32" s="7"/>
      <c r="F32" s="189"/>
      <c r="G32" s="176"/>
      <c r="H32" s="70"/>
      <c r="I32" s="218"/>
      <c r="J32" s="663"/>
      <c r="K32" s="664"/>
      <c r="L32" s="665"/>
      <c r="M32" s="213"/>
      <c r="N32" s="211"/>
      <c r="O32" s="660"/>
      <c r="P32" s="661"/>
      <c r="Q32" s="191"/>
      <c r="R32" s="212"/>
      <c r="S32" s="193"/>
      <c r="T32" s="193"/>
      <c r="U32" s="193"/>
      <c r="V32" s="193"/>
      <c r="W32" s="214"/>
      <c r="X32" s="215"/>
      <c r="Y32" s="215"/>
      <c r="Z32" s="215"/>
      <c r="AA32" s="215"/>
      <c r="AB32" s="215"/>
      <c r="AC32" s="215"/>
      <c r="AD32" s="215"/>
      <c r="AE32" s="216"/>
      <c r="AF32" s="216"/>
      <c r="AG32" s="216"/>
      <c r="AH32" s="216"/>
      <c r="AI32" s="216"/>
      <c r="AJ32" s="216"/>
      <c r="AK32" s="216"/>
      <c r="AL32" s="216"/>
      <c r="AM32" s="216"/>
      <c r="AN32" s="215"/>
      <c r="AO32" s="215"/>
      <c r="AP32" s="215"/>
    </row>
    <row r="33" spans="1:42" s="217" customFormat="1" ht="23" x14ac:dyDescent="0.25">
      <c r="A33" s="134"/>
      <c r="B33" s="153" t="s">
        <v>223</v>
      </c>
      <c r="C33" s="3" t="s">
        <v>251</v>
      </c>
      <c r="D33" s="12" t="s">
        <v>14</v>
      </c>
      <c r="E33" s="7"/>
      <c r="F33" s="189">
        <v>56964</v>
      </c>
      <c r="G33" s="591">
        <v>0</v>
      </c>
      <c r="H33" s="592">
        <f t="shared" ref="H33" si="6">IF(D33="","",F33*G33)</f>
        <v>0</v>
      </c>
      <c r="I33" s="218"/>
      <c r="J33" s="663"/>
      <c r="K33" s="664"/>
      <c r="L33" s="665"/>
      <c r="M33" s="213"/>
      <c r="N33" s="211"/>
      <c r="O33" s="660"/>
      <c r="P33" s="661"/>
      <c r="Q33" s="191"/>
      <c r="R33" s="212"/>
      <c r="S33" s="193"/>
      <c r="T33" s="193"/>
      <c r="U33" s="193"/>
      <c r="V33" s="193"/>
      <c r="W33" s="214"/>
      <c r="X33" s="215"/>
      <c r="Y33" s="215"/>
      <c r="Z33" s="215"/>
      <c r="AA33" s="215"/>
      <c r="AB33" s="215"/>
      <c r="AC33" s="215"/>
      <c r="AD33" s="215"/>
      <c r="AE33" s="216"/>
      <c r="AF33" s="216"/>
      <c r="AG33" s="216"/>
      <c r="AH33" s="216"/>
      <c r="AI33" s="216"/>
      <c r="AJ33" s="216"/>
      <c r="AK33" s="216"/>
      <c r="AL33" s="216"/>
      <c r="AM33" s="216"/>
      <c r="AN33" s="215"/>
      <c r="AO33" s="215"/>
      <c r="AP33" s="215"/>
    </row>
    <row r="34" spans="1:42" s="217" customFormat="1" ht="12.5" x14ac:dyDescent="0.25">
      <c r="A34" s="134"/>
      <c r="B34" s="153"/>
      <c r="C34" s="3"/>
      <c r="D34" s="7"/>
      <c r="E34" s="7"/>
      <c r="F34" s="189"/>
      <c r="G34" s="176"/>
      <c r="H34" s="70"/>
      <c r="I34" s="218"/>
      <c r="J34" s="663"/>
      <c r="K34" s="664"/>
      <c r="L34" s="665"/>
      <c r="M34" s="213"/>
      <c r="N34" s="211"/>
      <c r="O34" s="660"/>
      <c r="P34" s="661"/>
      <c r="Q34" s="191"/>
      <c r="R34" s="212"/>
      <c r="S34" s="193"/>
      <c r="T34" s="193"/>
      <c r="U34" s="193"/>
      <c r="V34" s="193"/>
      <c r="W34" s="214"/>
      <c r="X34" s="215"/>
      <c r="Y34" s="215"/>
      <c r="Z34" s="215"/>
      <c r="AA34" s="215"/>
      <c r="AB34" s="215"/>
      <c r="AC34" s="215"/>
      <c r="AD34" s="215"/>
      <c r="AE34" s="216"/>
      <c r="AF34" s="216"/>
      <c r="AG34" s="216"/>
      <c r="AH34" s="216"/>
      <c r="AI34" s="216"/>
      <c r="AJ34" s="216"/>
      <c r="AK34" s="216"/>
      <c r="AL34" s="216"/>
      <c r="AM34" s="216"/>
      <c r="AN34" s="215"/>
      <c r="AO34" s="215"/>
      <c r="AP34" s="215"/>
    </row>
    <row r="35" spans="1:42" s="217" customFormat="1" ht="12.5" x14ac:dyDescent="0.25">
      <c r="A35" s="134"/>
      <c r="B35" s="153"/>
      <c r="C35" s="3"/>
      <c r="D35" s="7"/>
      <c r="E35" s="7"/>
      <c r="F35" s="189"/>
      <c r="G35" s="176"/>
      <c r="H35" s="70"/>
      <c r="I35" s="218"/>
      <c r="J35" s="663"/>
      <c r="K35" s="664"/>
      <c r="L35" s="665"/>
      <c r="M35" s="213"/>
      <c r="N35" s="211"/>
      <c r="O35" s="660"/>
      <c r="P35" s="661"/>
      <c r="Q35" s="191"/>
      <c r="R35" s="212"/>
      <c r="S35" s="193"/>
      <c r="T35" s="193"/>
      <c r="U35" s="193"/>
      <c r="V35" s="193"/>
      <c r="W35" s="214"/>
      <c r="X35" s="215"/>
      <c r="Y35" s="215"/>
      <c r="Z35" s="215"/>
      <c r="AA35" s="215"/>
      <c r="AB35" s="215"/>
      <c r="AC35" s="215"/>
      <c r="AD35" s="215"/>
      <c r="AE35" s="216"/>
      <c r="AF35" s="216"/>
      <c r="AG35" s="216"/>
      <c r="AH35" s="216"/>
      <c r="AI35" s="216"/>
      <c r="AJ35" s="216"/>
      <c r="AK35" s="216"/>
      <c r="AL35" s="216"/>
      <c r="AM35" s="216"/>
      <c r="AN35" s="215"/>
      <c r="AO35" s="215"/>
      <c r="AP35" s="215"/>
    </row>
    <row r="36" spans="1:42" s="217" customFormat="1" ht="12.75" customHeight="1" x14ac:dyDescent="0.25">
      <c r="A36" s="134"/>
      <c r="B36" s="153" t="s">
        <v>224</v>
      </c>
      <c r="C36" s="3" t="s">
        <v>225</v>
      </c>
      <c r="D36" s="7"/>
      <c r="E36" s="7"/>
      <c r="F36" s="189"/>
      <c r="G36" s="176"/>
      <c r="H36" s="70"/>
      <c r="I36" s="218"/>
      <c r="J36" s="663"/>
      <c r="K36" s="664"/>
      <c r="L36" s="665"/>
      <c r="M36" s="213"/>
      <c r="N36" s="211"/>
      <c r="O36" s="660"/>
      <c r="P36" s="661"/>
      <c r="Q36" s="191"/>
      <c r="R36" s="212"/>
      <c r="S36" s="193"/>
      <c r="T36" s="193"/>
      <c r="U36" s="193"/>
      <c r="V36" s="193"/>
      <c r="W36" s="214"/>
      <c r="X36" s="215"/>
      <c r="Y36" s="215"/>
      <c r="Z36" s="215"/>
      <c r="AA36" s="215"/>
      <c r="AB36" s="215"/>
      <c r="AC36" s="215"/>
      <c r="AD36" s="215"/>
      <c r="AE36" s="216"/>
      <c r="AF36" s="216"/>
      <c r="AG36" s="216"/>
      <c r="AH36" s="216"/>
      <c r="AI36" s="216"/>
      <c r="AJ36" s="216"/>
      <c r="AK36" s="216"/>
      <c r="AL36" s="216"/>
      <c r="AM36" s="216"/>
      <c r="AN36" s="215"/>
      <c r="AO36" s="215"/>
      <c r="AP36" s="215"/>
    </row>
    <row r="37" spans="1:42" s="217" customFormat="1" ht="12.5" x14ac:dyDescent="0.25">
      <c r="A37" s="134"/>
      <c r="B37" s="153"/>
      <c r="C37" s="3"/>
      <c r="D37" s="7"/>
      <c r="E37" s="7"/>
      <c r="F37" s="189"/>
      <c r="G37" s="176"/>
      <c r="H37" s="70"/>
      <c r="I37" s="218"/>
      <c r="J37" s="663"/>
      <c r="K37" s="664"/>
      <c r="L37" s="665"/>
      <c r="M37" s="213"/>
      <c r="N37" s="211"/>
      <c r="O37" s="660"/>
      <c r="P37" s="661"/>
      <c r="Q37" s="191"/>
      <c r="R37" s="212"/>
      <c r="S37" s="193"/>
      <c r="T37" s="193"/>
      <c r="U37" s="193"/>
      <c r="V37" s="193"/>
      <c r="W37" s="214"/>
      <c r="X37" s="215"/>
      <c r="Y37" s="215"/>
      <c r="Z37" s="215"/>
      <c r="AA37" s="215"/>
      <c r="AB37" s="215"/>
      <c r="AC37" s="215"/>
      <c r="AD37" s="215"/>
      <c r="AE37" s="216"/>
      <c r="AF37" s="216"/>
      <c r="AG37" s="216"/>
      <c r="AH37" s="216"/>
      <c r="AI37" s="216"/>
      <c r="AJ37" s="216"/>
      <c r="AK37" s="216"/>
      <c r="AL37" s="216"/>
      <c r="AM37" s="216"/>
      <c r="AN37" s="215"/>
      <c r="AO37" s="215"/>
      <c r="AP37" s="215"/>
    </row>
    <row r="38" spans="1:42" s="217" customFormat="1" ht="23" x14ac:dyDescent="0.25">
      <c r="A38" s="134"/>
      <c r="B38" s="153" t="s">
        <v>226</v>
      </c>
      <c r="C38" s="3" t="s">
        <v>252</v>
      </c>
      <c r="D38" s="12" t="s">
        <v>14</v>
      </c>
      <c r="E38" s="7"/>
      <c r="F38" s="189">
        <v>3000</v>
      </c>
      <c r="G38" s="591">
        <v>0</v>
      </c>
      <c r="H38" s="592">
        <f t="shared" ref="H38" si="7">IF(D38="","",F38*G38)</f>
        <v>0</v>
      </c>
      <c r="I38" s="218"/>
      <c r="J38" s="663"/>
      <c r="K38" s="664"/>
      <c r="L38" s="665"/>
      <c r="M38" s="213"/>
      <c r="N38" s="211"/>
      <c r="O38" s="660"/>
      <c r="P38" s="661"/>
      <c r="Q38" s="191"/>
      <c r="R38" s="212"/>
      <c r="S38" s="193"/>
      <c r="T38" s="193"/>
      <c r="U38" s="193"/>
      <c r="V38" s="193"/>
      <c r="W38" s="214"/>
      <c r="X38" s="215"/>
      <c r="Y38" s="215"/>
      <c r="Z38" s="215"/>
      <c r="AA38" s="215"/>
      <c r="AB38" s="215"/>
      <c r="AC38" s="215"/>
      <c r="AD38" s="215"/>
      <c r="AE38" s="216"/>
      <c r="AF38" s="216"/>
      <c r="AG38" s="216"/>
      <c r="AH38" s="216"/>
      <c r="AI38" s="216"/>
      <c r="AJ38" s="216"/>
      <c r="AK38" s="216"/>
      <c r="AL38" s="216"/>
      <c r="AM38" s="216"/>
      <c r="AN38" s="215"/>
      <c r="AO38" s="215"/>
      <c r="AP38" s="215"/>
    </row>
    <row r="39" spans="1:42" s="217" customFormat="1" ht="12.5" x14ac:dyDescent="0.25">
      <c r="A39" s="134"/>
      <c r="B39" s="153"/>
      <c r="C39" s="3"/>
      <c r="D39" s="7"/>
      <c r="E39" s="7"/>
      <c r="F39" s="189"/>
      <c r="G39" s="176"/>
      <c r="H39" s="70"/>
      <c r="I39" s="218"/>
      <c r="J39" s="663"/>
      <c r="K39" s="664"/>
      <c r="L39" s="665"/>
      <c r="M39" s="213"/>
      <c r="N39" s="211"/>
      <c r="O39" s="660"/>
      <c r="P39" s="661"/>
      <c r="Q39" s="191"/>
      <c r="R39" s="212"/>
      <c r="S39" s="193"/>
      <c r="T39" s="193"/>
      <c r="U39" s="193"/>
      <c r="V39" s="193"/>
      <c r="W39" s="214"/>
      <c r="X39" s="215"/>
      <c r="Y39" s="215"/>
      <c r="Z39" s="215"/>
      <c r="AA39" s="215"/>
      <c r="AB39" s="215"/>
      <c r="AC39" s="215"/>
      <c r="AD39" s="215"/>
      <c r="AE39" s="216"/>
      <c r="AF39" s="216"/>
      <c r="AG39" s="216"/>
      <c r="AH39" s="216"/>
      <c r="AI39" s="216"/>
      <c r="AJ39" s="216"/>
      <c r="AK39" s="216"/>
      <c r="AL39" s="216"/>
      <c r="AM39" s="216"/>
      <c r="AN39" s="215"/>
      <c r="AO39" s="215"/>
      <c r="AP39" s="215"/>
    </row>
    <row r="40" spans="1:42" s="217" customFormat="1" ht="23" x14ac:dyDescent="0.25">
      <c r="A40" s="134"/>
      <c r="B40" s="153" t="s">
        <v>227</v>
      </c>
      <c r="C40" s="3" t="s">
        <v>253</v>
      </c>
      <c r="D40" s="12" t="s">
        <v>14</v>
      </c>
      <c r="E40" s="7"/>
      <c r="F40" s="189">
        <v>3000</v>
      </c>
      <c r="G40" s="591">
        <v>0</v>
      </c>
      <c r="H40" s="592">
        <f t="shared" ref="H40" si="8">IF(D40="","",F40*G40)</f>
        <v>0</v>
      </c>
      <c r="I40" s="218"/>
      <c r="J40" s="663"/>
      <c r="K40" s="664"/>
      <c r="L40" s="665"/>
      <c r="M40" s="213"/>
      <c r="N40" s="211"/>
      <c r="O40" s="660"/>
      <c r="P40" s="661"/>
      <c r="Q40" s="191"/>
      <c r="R40" s="212"/>
      <c r="S40" s="193"/>
      <c r="T40" s="193"/>
      <c r="U40" s="193"/>
      <c r="V40" s="193"/>
      <c r="W40" s="214"/>
      <c r="X40" s="215"/>
      <c r="Y40" s="215"/>
      <c r="Z40" s="215"/>
      <c r="AA40" s="215"/>
      <c r="AB40" s="215"/>
      <c r="AC40" s="215"/>
      <c r="AD40" s="215"/>
      <c r="AE40" s="216"/>
      <c r="AF40" s="216"/>
      <c r="AG40" s="216"/>
      <c r="AH40" s="216"/>
      <c r="AI40" s="216"/>
      <c r="AJ40" s="216"/>
      <c r="AK40" s="216"/>
      <c r="AL40" s="216"/>
      <c r="AM40" s="216"/>
      <c r="AN40" s="215"/>
      <c r="AO40" s="215"/>
      <c r="AP40" s="215"/>
    </row>
    <row r="41" spans="1:42" s="217" customFormat="1" ht="12.5" x14ac:dyDescent="0.25">
      <c r="A41" s="134"/>
      <c r="B41" s="153"/>
      <c r="C41" s="3"/>
      <c r="D41" s="7"/>
      <c r="E41" s="7"/>
      <c r="F41" s="189"/>
      <c r="G41" s="176"/>
      <c r="H41" s="70"/>
      <c r="I41" s="218"/>
      <c r="J41" s="663"/>
      <c r="K41" s="664"/>
      <c r="L41" s="665"/>
      <c r="M41" s="213"/>
      <c r="N41" s="211"/>
      <c r="O41" s="660"/>
      <c r="P41" s="661"/>
      <c r="Q41" s="191"/>
      <c r="R41" s="212"/>
      <c r="S41" s="193"/>
      <c r="T41" s="193"/>
      <c r="U41" s="193"/>
      <c r="V41" s="193"/>
      <c r="W41" s="214"/>
      <c r="X41" s="215"/>
      <c r="Y41" s="215"/>
      <c r="Z41" s="215"/>
      <c r="AA41" s="215"/>
      <c r="AB41" s="215"/>
      <c r="AC41" s="215"/>
      <c r="AD41" s="215"/>
      <c r="AE41" s="216"/>
      <c r="AF41" s="216"/>
      <c r="AG41" s="216"/>
      <c r="AH41" s="216"/>
      <c r="AI41" s="216"/>
      <c r="AJ41" s="216"/>
      <c r="AK41" s="216"/>
      <c r="AL41" s="216"/>
      <c r="AM41" s="216"/>
      <c r="AN41" s="215"/>
      <c r="AO41" s="215"/>
      <c r="AP41" s="215"/>
    </row>
    <row r="42" spans="1:42" s="217" customFormat="1" ht="12.75" customHeight="1" x14ac:dyDescent="0.25">
      <c r="A42" s="134"/>
      <c r="B42" s="153" t="s">
        <v>228</v>
      </c>
      <c r="C42" s="3" t="s">
        <v>47</v>
      </c>
      <c r="D42" s="7"/>
      <c r="E42" s="7"/>
      <c r="F42" s="189"/>
      <c r="G42" s="176"/>
      <c r="H42" s="70"/>
      <c r="I42" s="218"/>
      <c r="J42" s="663"/>
      <c r="K42" s="664"/>
      <c r="L42" s="665"/>
      <c r="M42" s="213"/>
      <c r="N42" s="211"/>
      <c r="O42" s="660"/>
      <c r="P42" s="661"/>
      <c r="Q42" s="191"/>
      <c r="R42" s="212"/>
      <c r="S42" s="193"/>
      <c r="T42" s="193"/>
      <c r="U42" s="193"/>
      <c r="V42" s="193"/>
      <c r="W42" s="214"/>
      <c r="X42" s="215"/>
      <c r="Y42" s="215"/>
      <c r="Z42" s="215"/>
      <c r="AA42" s="215"/>
      <c r="AB42" s="215"/>
      <c r="AC42" s="215"/>
      <c r="AD42" s="215"/>
      <c r="AE42" s="216"/>
      <c r="AF42" s="216"/>
      <c r="AG42" s="216"/>
      <c r="AH42" s="216"/>
      <c r="AI42" s="216"/>
      <c r="AJ42" s="216"/>
      <c r="AK42" s="216"/>
      <c r="AL42" s="216"/>
      <c r="AM42" s="216"/>
      <c r="AN42" s="215"/>
      <c r="AO42" s="215"/>
      <c r="AP42" s="215"/>
    </row>
    <row r="43" spans="1:42" s="217" customFormat="1" ht="12.5" x14ac:dyDescent="0.25">
      <c r="A43" s="134"/>
      <c r="B43" s="153"/>
      <c r="C43" s="3"/>
      <c r="D43" s="7"/>
      <c r="E43" s="7"/>
      <c r="F43" s="189"/>
      <c r="G43" s="176"/>
      <c r="H43" s="70"/>
      <c r="I43" s="218"/>
      <c r="J43" s="663"/>
      <c r="K43" s="664"/>
      <c r="L43" s="665"/>
      <c r="M43" s="213"/>
      <c r="N43" s="211"/>
      <c r="O43" s="660"/>
      <c r="P43" s="661"/>
      <c r="Q43" s="191"/>
      <c r="R43" s="212"/>
      <c r="S43" s="193"/>
      <c r="T43" s="193"/>
      <c r="U43" s="193"/>
      <c r="V43" s="193"/>
      <c r="W43" s="214"/>
      <c r="X43" s="215"/>
      <c r="Y43" s="215"/>
      <c r="Z43" s="215"/>
      <c r="AA43" s="215"/>
      <c r="AB43" s="215"/>
      <c r="AC43" s="215"/>
      <c r="AD43" s="215"/>
      <c r="AE43" s="216"/>
      <c r="AF43" s="216"/>
      <c r="AG43" s="216"/>
      <c r="AH43" s="216"/>
      <c r="AI43" s="216"/>
      <c r="AJ43" s="216"/>
      <c r="AK43" s="216"/>
      <c r="AL43" s="216"/>
      <c r="AM43" s="216"/>
      <c r="AN43" s="215"/>
      <c r="AO43" s="215"/>
      <c r="AP43" s="215"/>
    </row>
    <row r="44" spans="1:42" s="217" customFormat="1" ht="17.25" customHeight="1" x14ac:dyDescent="0.25">
      <c r="A44" s="134"/>
      <c r="B44" s="153" t="s">
        <v>229</v>
      </c>
      <c r="C44" s="3" t="s">
        <v>230</v>
      </c>
      <c r="D44" s="12" t="s">
        <v>198</v>
      </c>
      <c r="E44" s="12"/>
      <c r="F44" s="189">
        <v>1356</v>
      </c>
      <c r="G44" s="591">
        <v>0</v>
      </c>
      <c r="H44" s="592">
        <f t="shared" ref="H44" si="9">IF(D44="","",F44*G44)</f>
        <v>0</v>
      </c>
      <c r="I44" s="218"/>
      <c r="J44" s="663"/>
      <c r="K44" s="664"/>
      <c r="L44" s="665"/>
      <c r="M44" s="213"/>
      <c r="N44" s="211"/>
      <c r="O44" s="660"/>
      <c r="P44" s="661"/>
      <c r="Q44" s="191"/>
      <c r="R44" s="212"/>
      <c r="S44" s="193"/>
      <c r="T44" s="193"/>
      <c r="U44" s="193"/>
      <c r="V44" s="193"/>
      <c r="W44" s="214"/>
      <c r="X44" s="215"/>
      <c r="Y44" s="215"/>
      <c r="Z44" s="215"/>
      <c r="AA44" s="215"/>
      <c r="AB44" s="215"/>
      <c r="AC44" s="215"/>
      <c r="AD44" s="215"/>
      <c r="AE44" s="216"/>
      <c r="AF44" s="216"/>
      <c r="AG44" s="216"/>
      <c r="AH44" s="216"/>
      <c r="AI44" s="216"/>
      <c r="AJ44" s="216"/>
      <c r="AK44" s="216"/>
      <c r="AL44" s="216"/>
      <c r="AM44" s="216"/>
      <c r="AN44" s="215"/>
      <c r="AO44" s="215"/>
      <c r="AP44" s="215"/>
    </row>
    <row r="45" spans="1:42" s="83" customFormat="1" ht="12" customHeight="1" x14ac:dyDescent="0.25">
      <c r="A45" s="134"/>
      <c r="B45" s="20"/>
      <c r="C45" s="3"/>
      <c r="D45" s="7"/>
      <c r="E45" s="7"/>
      <c r="F45" s="46"/>
      <c r="G45" s="176"/>
      <c r="H45" s="176"/>
      <c r="I45" s="43"/>
      <c r="J45" s="609"/>
      <c r="K45" s="610"/>
      <c r="L45" s="611"/>
      <c r="M45" s="196"/>
      <c r="N45" s="196"/>
      <c r="O45" s="625"/>
      <c r="P45" s="625"/>
      <c r="R45" s="152"/>
      <c r="T45" s="134"/>
      <c r="U45" s="134"/>
      <c r="V45" s="134"/>
      <c r="W45" s="134"/>
      <c r="X45" s="134"/>
      <c r="Y45" s="134"/>
      <c r="Z45" s="134"/>
    </row>
    <row r="46" spans="1:42" s="83" customFormat="1" ht="22.5" customHeight="1" x14ac:dyDescent="0.25">
      <c r="A46" s="134"/>
      <c r="B46" s="528" t="str">
        <f>B11</f>
        <v>C10.1</v>
      </c>
      <c r="C46" s="112" t="s">
        <v>374</v>
      </c>
      <c r="D46" s="22"/>
      <c r="E46" s="22"/>
      <c r="F46" s="23"/>
      <c r="G46" s="25"/>
      <c r="H46" s="595">
        <f>SUM(H15:H45)</f>
        <v>0</v>
      </c>
      <c r="I46" s="44"/>
      <c r="J46" s="511"/>
      <c r="K46" s="511"/>
      <c r="L46" s="512"/>
      <c r="M46" s="197"/>
      <c r="N46" s="197"/>
      <c r="O46" s="625"/>
      <c r="P46" s="625"/>
      <c r="R46" s="152"/>
      <c r="T46" s="134"/>
      <c r="U46" s="134"/>
      <c r="V46" s="134"/>
      <c r="W46" s="134"/>
      <c r="X46" s="134"/>
      <c r="Y46" s="134"/>
      <c r="Z46" s="134"/>
    </row>
    <row r="47" spans="1:42" ht="6" customHeight="1" x14ac:dyDescent="0.25">
      <c r="L47" s="612"/>
    </row>
    <row r="48" spans="1:42" ht="12" customHeight="1" x14ac:dyDescent="0.25">
      <c r="L48" s="612"/>
    </row>
  </sheetData>
  <sheetProtection algorithmName="SHA-512" hashValue="LOEZ4NdsEu2eecIkjJ/Lh5wK9mQRyAdNf0SB6SDRNeV4ne9WKK2FwWUfkuo/+ftP2emAohoCZg9y+NVSrUTxTQ==" saltValue="FxgEsDWyD9f3SoMGjRCSXg==" spinCount="100000" sheet="1" objects="1" scenarios="1"/>
  <mergeCells count="4">
    <mergeCell ref="C15:C16"/>
    <mergeCell ref="F3:H3"/>
    <mergeCell ref="F6:H6"/>
    <mergeCell ref="B7:H7"/>
  </mergeCells>
  <dataValidations count="1">
    <dataValidation type="custom" allowBlank="1" showInputMessage="1" showErrorMessage="1" errorTitle="Invalid rate" error="A value with an invalid decimal part_x000a_was entered." sqref="G15" xr:uid="{332054CE-C3D3-4281-8046-908AEE438037}">
      <formula1>(G15)-TRUNC(G15,2)=0</formula1>
    </dataValidation>
  </dataValidations>
  <pageMargins left="0.43307086614173229" right="0.31496062992125984" top="0.43307086614173229" bottom="0.62992125984251968" header="0.35433070866141736" footer="0.31496062992125984"/>
  <pageSetup paperSize="9" scale="89" firstPageNumber="31" orientation="portrait" r:id="rId1"/>
  <headerFooter alignWithMargins="0">
    <oddHeader xml:space="preserve">&amp;R&amp;"Arial,Bold Italic"
</oddHeader>
    <oddFooter>&amp;L&amp;"Arial,Bold"&amp;8_______________________________________________________________________________________________________________________
ZNT 4198/17T Standard Quotation Document Ver. 2019-09-02&amp;C&amp;"Arial,Bold"&amp;9C&amp;P</oddFooter>
  </headerFooter>
  <extLst>
    <ext xmlns:x14="http://schemas.microsoft.com/office/spreadsheetml/2009/9/main" uri="{78C0D931-6437-407d-A8EE-F0AAD7539E65}">
      <x14:conditionalFormattings>
        <x14:conditionalFormatting xmlns:xm="http://schemas.microsoft.com/office/excel/2006/main">
          <x14:cfRule type="expression" priority="1" id="{CB98AA39-634C-4BEC-8A54-EAC5EE7CF15C}">
            <xm:f>AND(#REF!=FALSE,$D10&lt;&gt;"P C Sum",$D10&lt;&gt;"PC Sum",$D10&lt;&gt;"P Sum",$D10&lt;&gt;"Prov Sum")</xm:f>
            <x14:dxf>
              <font>
                <color theme="0"/>
              </font>
            </x14:dxf>
          </x14:cfRule>
          <xm:sqref>G10:H14 G16:H20 G22:H22 G24:H26 G28:H28 G30:H32 G34:H37 G39:H39 G41:H43 G45:H46</xm:sqref>
        </x14:conditionalFormatting>
        <x14:conditionalFormatting xmlns:xm="http://schemas.microsoft.com/office/excel/2006/main">
          <x14:cfRule type="expression" priority="4" id="{0D2AC0DD-7BC9-45A8-887F-4DEF572C66EF}">
            <xm:f>AND(#REF!=FALSE,#REF!&lt;&gt;"P C Sum",#REF!&lt;&gt;"PC Sum",#REF!&lt;&gt;"P Sum",#REF!&lt;&gt;"Prov Sum")</xm:f>
            <x14:dxf>
              <font>
                <color theme="0"/>
              </font>
            </x14:dxf>
          </x14:cfRule>
          <xm:sqref>K46:N46</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2">
    <tabColor theme="9" tint="0.59999389629810485"/>
  </sheetPr>
  <dimension ref="A1:P21"/>
  <sheetViews>
    <sheetView showGridLines="0" view="pageBreakPreview" zoomScale="145" zoomScaleSheetLayoutView="145" workbookViewId="0">
      <pane xSplit="5" ySplit="2" topLeftCell="G3" activePane="bottomRight" state="frozen"/>
      <selection activeCell="A120" sqref="A120:XFD120"/>
      <selection pane="topRight" activeCell="A120" sqref="A120:XFD120"/>
      <selection pane="bottomLeft" activeCell="A120" sqref="A120:XFD120"/>
      <selection pane="bottomRight" activeCell="E22" sqref="E22"/>
    </sheetView>
  </sheetViews>
  <sheetFormatPr defaultColWidth="8.81640625" defaultRowHeight="11.5" x14ac:dyDescent="0.25"/>
  <cols>
    <col min="1" max="1" width="1.1796875" style="134" customWidth="1"/>
    <col min="2" max="2" width="9.81640625" style="145" customWidth="1"/>
    <col min="3" max="3" width="41.1796875" style="133" customWidth="1"/>
    <col min="4" max="4" width="9" style="146" customWidth="1"/>
    <col min="5" max="5" width="4.453125" style="146" customWidth="1"/>
    <col min="6" max="6" width="12.54296875" style="146" customWidth="1"/>
    <col min="7" max="7" width="12.1796875" style="134" customWidth="1"/>
    <col min="8" max="8" width="16.453125" style="147" customWidth="1"/>
    <col min="9" max="9" width="1.1796875" style="147" customWidth="1"/>
    <col min="10" max="10" width="13.54296875" style="601" customWidth="1"/>
    <col min="11" max="12" width="14.1796875" style="601" customWidth="1"/>
    <col min="13" max="13" width="14.1796875" style="602" customWidth="1"/>
    <col min="14" max="16" width="8.81640625" style="626"/>
    <col min="17" max="16384" width="8.81640625" style="134"/>
  </cols>
  <sheetData>
    <row r="1" spans="1:16" x14ac:dyDescent="0.25">
      <c r="B1" s="135"/>
      <c r="C1" s="82" t="s">
        <v>34</v>
      </c>
      <c r="D1" s="83"/>
      <c r="E1" s="83"/>
      <c r="F1" s="84" t="s">
        <v>49</v>
      </c>
      <c r="G1" s="82">
        <v>1</v>
      </c>
      <c r="H1" s="136">
        <f>MAX(H2:H50)</f>
        <v>0</v>
      </c>
    </row>
    <row r="2" spans="1:16" x14ac:dyDescent="0.25">
      <c r="A2" s="80"/>
      <c r="B2" s="462"/>
      <c r="C2" s="142"/>
      <c r="D2" s="142"/>
      <c r="E2" s="142"/>
      <c r="F2" s="142"/>
      <c r="G2" s="142"/>
      <c r="H2" s="142"/>
      <c r="I2" s="84"/>
      <c r="J2" s="603"/>
      <c r="K2" s="603"/>
      <c r="L2" s="603"/>
      <c r="M2" s="603"/>
    </row>
    <row r="3" spans="1:16" s="80" customFormat="1" x14ac:dyDescent="0.25">
      <c r="B3" s="156" t="s">
        <v>403</v>
      </c>
      <c r="C3" s="82"/>
      <c r="D3" s="83"/>
      <c r="E3" s="83"/>
      <c r="F3" s="546" t="s">
        <v>404</v>
      </c>
      <c r="G3" s="546"/>
      <c r="H3" s="546"/>
      <c r="J3" s="601"/>
      <c r="K3" s="601"/>
      <c r="L3" s="601"/>
      <c r="M3" s="602"/>
      <c r="N3" s="602"/>
      <c r="O3" s="625"/>
      <c r="P3" s="602"/>
    </row>
    <row r="4" spans="1:16" s="80" customFormat="1" x14ac:dyDescent="0.25">
      <c r="B4" s="157" t="s">
        <v>32</v>
      </c>
      <c r="C4" s="82"/>
      <c r="D4" s="83"/>
      <c r="E4" s="83"/>
      <c r="F4" s="83"/>
      <c r="H4" s="84"/>
      <c r="J4" s="601"/>
      <c r="K4" s="601"/>
      <c r="L4" s="601"/>
      <c r="M4" s="602"/>
      <c r="N4" s="627"/>
      <c r="O4" s="625"/>
      <c r="P4" s="602"/>
    </row>
    <row r="6" spans="1:16" s="80" customFormat="1" x14ac:dyDescent="0.25">
      <c r="B6" s="90" t="s">
        <v>18</v>
      </c>
      <c r="C6" s="139"/>
      <c r="D6" s="140"/>
      <c r="E6" s="140"/>
      <c r="F6" s="535" t="str">
        <f>"SECTION "&amp;B11</f>
        <v>SECTION C11.9</v>
      </c>
      <c r="G6" s="535"/>
      <c r="H6" s="536"/>
      <c r="I6" s="141"/>
      <c r="J6" s="604"/>
      <c r="K6" s="604"/>
      <c r="L6" s="604"/>
      <c r="M6" s="605"/>
      <c r="N6" s="602"/>
      <c r="O6" s="602"/>
      <c r="P6" s="602"/>
    </row>
    <row r="7" spans="1:16" ht="25.25" customHeight="1" x14ac:dyDescent="0.25">
      <c r="B7" s="548" t="s">
        <v>287</v>
      </c>
      <c r="C7" s="549"/>
      <c r="D7" s="549"/>
      <c r="E7" s="549"/>
      <c r="F7" s="549"/>
      <c r="G7" s="549"/>
      <c r="H7" s="550"/>
      <c r="I7" s="81"/>
      <c r="J7" s="606"/>
      <c r="K7" s="606"/>
      <c r="L7" s="606"/>
      <c r="M7" s="607"/>
    </row>
    <row r="8" spans="1:16" ht="8.15" customHeight="1" x14ac:dyDescent="0.25">
      <c r="B8" s="59"/>
      <c r="C8" s="150"/>
      <c r="D8" s="150"/>
      <c r="E8" s="150"/>
      <c r="F8" s="150"/>
      <c r="G8" s="150"/>
      <c r="H8" s="151"/>
      <c r="I8" s="81"/>
      <c r="J8" s="606"/>
      <c r="K8" s="606"/>
      <c r="L8" s="606"/>
      <c r="M8" s="607"/>
    </row>
    <row r="9" spans="1:16" s="142" customFormat="1" ht="20.149999999999999" customHeight="1" x14ac:dyDescent="0.25">
      <c r="B9" s="26" t="s">
        <v>0</v>
      </c>
      <c r="C9" s="24" t="s">
        <v>1</v>
      </c>
      <c r="D9" s="24" t="s">
        <v>2</v>
      </c>
      <c r="E9" s="24" t="s">
        <v>24</v>
      </c>
      <c r="F9" s="24" t="s">
        <v>3</v>
      </c>
      <c r="G9" s="24" t="s">
        <v>4</v>
      </c>
      <c r="H9" s="24" t="s">
        <v>5</v>
      </c>
      <c r="I9" s="42"/>
      <c r="J9" s="603"/>
      <c r="K9" s="603"/>
      <c r="L9" s="603"/>
      <c r="M9" s="608"/>
      <c r="N9" s="623"/>
      <c r="O9" s="623"/>
      <c r="P9" s="623"/>
    </row>
    <row r="10" spans="1:16" x14ac:dyDescent="0.25">
      <c r="B10" s="20"/>
      <c r="C10" s="3"/>
      <c r="D10" s="4"/>
      <c r="E10" s="4"/>
      <c r="F10" s="4"/>
      <c r="G10" s="10"/>
      <c r="H10" s="10" t="str">
        <f t="shared" ref="H10:H12" si="0">IF(D10="","",F10*G10)</f>
        <v/>
      </c>
      <c r="I10" s="71"/>
      <c r="J10" s="609"/>
      <c r="K10" s="610"/>
      <c r="L10" s="611"/>
      <c r="M10" s="196"/>
    </row>
    <row r="11" spans="1:16" ht="23" x14ac:dyDescent="0.25">
      <c r="B11" s="21" t="s">
        <v>134</v>
      </c>
      <c r="C11" s="6" t="s">
        <v>15</v>
      </c>
      <c r="D11" s="4"/>
      <c r="E11" s="4"/>
      <c r="F11" s="4"/>
      <c r="G11" s="10"/>
      <c r="H11" s="10" t="str">
        <f t="shared" si="0"/>
        <v/>
      </c>
      <c r="I11" s="71"/>
      <c r="J11" s="609"/>
      <c r="K11" s="610"/>
      <c r="L11" s="611"/>
      <c r="M11" s="196"/>
    </row>
    <row r="12" spans="1:16" x14ac:dyDescent="0.25">
      <c r="B12" s="20"/>
      <c r="C12" s="3"/>
      <c r="D12" s="4"/>
      <c r="E12" s="4"/>
      <c r="F12" s="4"/>
      <c r="G12" s="10"/>
      <c r="H12" s="10" t="str">
        <f t="shared" si="0"/>
        <v/>
      </c>
      <c r="I12" s="71"/>
      <c r="J12" s="609"/>
      <c r="K12" s="610"/>
      <c r="L12" s="611"/>
      <c r="M12" s="196"/>
    </row>
    <row r="13" spans="1:16" x14ac:dyDescent="0.25">
      <c r="B13" s="20" t="s">
        <v>135</v>
      </c>
      <c r="C13" s="3" t="s">
        <v>16</v>
      </c>
      <c r="D13" s="4"/>
      <c r="E13" s="4"/>
      <c r="F13" s="4"/>
      <c r="G13" s="10"/>
      <c r="H13" s="10"/>
      <c r="I13" s="71"/>
      <c r="J13" s="609"/>
      <c r="K13" s="610"/>
      <c r="L13" s="611"/>
      <c r="M13" s="196"/>
    </row>
    <row r="14" spans="1:16" x14ac:dyDescent="0.25">
      <c r="B14" s="20"/>
      <c r="C14" s="3"/>
      <c r="D14" s="4"/>
      <c r="E14" s="4"/>
      <c r="F14" s="4"/>
      <c r="G14" s="10"/>
      <c r="H14" s="10"/>
      <c r="I14" s="71"/>
      <c r="J14" s="609"/>
      <c r="K14" s="610"/>
      <c r="L14" s="611"/>
      <c r="M14" s="196"/>
    </row>
    <row r="15" spans="1:16" x14ac:dyDescent="0.25">
      <c r="B15" s="20" t="s">
        <v>233</v>
      </c>
      <c r="C15" s="3" t="s">
        <v>234</v>
      </c>
      <c r="D15" s="4" t="s">
        <v>10</v>
      </c>
      <c r="E15" s="4" t="s">
        <v>398</v>
      </c>
      <c r="F15" s="4">
        <v>8.9060000000000006</v>
      </c>
      <c r="G15" s="591">
        <v>0</v>
      </c>
      <c r="H15" s="592">
        <f t="shared" ref="H15" si="1">IF(D15="","",F15*G15)</f>
        <v>0</v>
      </c>
      <c r="I15" s="64"/>
      <c r="J15" s="649"/>
      <c r="K15" s="649"/>
      <c r="L15" s="650"/>
      <c r="M15" s="196"/>
    </row>
    <row r="16" spans="1:16" x14ac:dyDescent="0.25">
      <c r="B16" s="20"/>
      <c r="C16" s="3"/>
      <c r="D16" s="4"/>
      <c r="E16" s="4"/>
      <c r="F16" s="4"/>
      <c r="G16" s="259"/>
      <c r="H16" s="228"/>
      <c r="I16" s="64"/>
      <c r="J16" s="649"/>
      <c r="K16" s="649"/>
      <c r="L16" s="650"/>
      <c r="M16" s="196"/>
    </row>
    <row r="17" spans="2:16" ht="9" customHeight="1" x14ac:dyDescent="0.25">
      <c r="B17" s="20"/>
      <c r="C17" s="3"/>
      <c r="D17" s="4"/>
      <c r="E17" s="4"/>
      <c r="F17" s="4"/>
      <c r="G17" s="10"/>
      <c r="H17" s="10"/>
      <c r="I17" s="71"/>
      <c r="J17" s="609"/>
      <c r="K17" s="610"/>
      <c r="L17" s="611"/>
      <c r="M17" s="196"/>
    </row>
    <row r="18" spans="2:16" s="149" customFormat="1" ht="22.5" customHeight="1" x14ac:dyDescent="0.25">
      <c r="B18" s="528" t="str">
        <f>B11</f>
        <v>C11.9</v>
      </c>
      <c r="C18" s="112" t="s">
        <v>374</v>
      </c>
      <c r="D18" s="74"/>
      <c r="E18" s="74"/>
      <c r="F18" s="75"/>
      <c r="G18" s="76"/>
      <c r="H18" s="595">
        <f>SUM(H15:H17)</f>
        <v>0</v>
      </c>
      <c r="I18" s="77"/>
      <c r="J18" s="511"/>
      <c r="K18" s="511"/>
      <c r="L18" s="512"/>
      <c r="M18" s="197"/>
      <c r="N18" s="666"/>
      <c r="O18" s="666"/>
      <c r="P18" s="666"/>
    </row>
    <row r="19" spans="2:16" ht="6.75" customHeight="1" x14ac:dyDescent="0.25">
      <c r="L19" s="612"/>
    </row>
    <row r="20" spans="2:16" x14ac:dyDescent="0.25">
      <c r="L20" s="612"/>
    </row>
    <row r="21" spans="2:16" x14ac:dyDescent="0.25">
      <c r="L21" s="612"/>
    </row>
  </sheetData>
  <sheetProtection algorithmName="SHA-512" hashValue="kzSPKN71qMbm8UShKDnYPIUqfafOr/tEGAK3DVXKSOLbWfWOr1mZ15vWC0GJ+WDn0wQWlyzH75P3rBcoZGyS5Q==" saltValue="f5U17bxBT38e6rlMWMbbfQ==" spinCount="100000" sheet="1" objects="1" scenarios="1"/>
  <mergeCells count="3">
    <mergeCell ref="F6:H6"/>
    <mergeCell ref="F3:H3"/>
    <mergeCell ref="B7:H7"/>
  </mergeCells>
  <phoneticPr fontId="0" type="noConversion"/>
  <conditionalFormatting sqref="H16:I16 I15">
    <cfRule type="cellIs" dxfId="14" priority="11" stopIfTrue="1" operator="lessThan">
      <formula>0.005</formula>
    </cfRule>
  </conditionalFormatting>
  <pageMargins left="0.43307086614173229" right="0.31496062992125984" top="0.43307086614173229" bottom="0.62992125984251968" header="0.35433070866141736" footer="0.31496062992125984"/>
  <pageSetup paperSize="9" scale="89" firstPageNumber="31" orientation="portrait" r:id="rId1"/>
  <headerFooter alignWithMargins="0">
    <oddHeader xml:space="preserve">&amp;R&amp;"Arial,Bold Italic"
</oddHeader>
    <oddFooter>&amp;L&amp;"Arial,Bold"&amp;8_______________________________________________________________________________________________________________________
ZNT 4198/17T Standard Quotation Document Ver. 2019-09-02&amp;C&amp;"Arial,Bold"&amp;9C&amp;P</oddFooter>
  </headerFooter>
  <extLst>
    <ext xmlns:x14="http://schemas.microsoft.com/office/spreadsheetml/2009/9/main" uri="{78C0D931-6437-407d-A8EE-F0AAD7539E65}">
      <x14:conditionalFormattings>
        <x14:conditionalFormatting xmlns:xm="http://schemas.microsoft.com/office/excel/2006/main">
          <x14:cfRule type="expression" priority="1" id="{C9CC335D-9961-4F36-B6AF-8B0AB085351E}">
            <xm:f>AND(#REF!=FALSE,$D10&lt;&gt;"P C Sum",$D10&lt;&gt;"PC Sum",$D10&lt;&gt;"P Sum",$D10&lt;&gt;"Prov Sum")</xm:f>
            <x14:dxf>
              <font>
                <color theme="0"/>
              </font>
            </x14:dxf>
          </x14:cfRule>
          <xm:sqref>G10:H14 G16:H18</xm:sqref>
        </x14:conditionalFormatting>
        <x14:conditionalFormatting xmlns:xm="http://schemas.microsoft.com/office/excel/2006/main">
          <x14:cfRule type="expression" priority="6" id="{16D6565F-551C-4192-B7EB-24850F714219}">
            <xm:f>AND(#REF!=FALSE,#REF!&lt;&gt;"P C Sum",#REF!&lt;&gt;"PC Sum",#REF!&lt;&gt;"P Sum",#REF!&lt;&gt;"Prov Sum")</xm:f>
            <x14:dxf>
              <font>
                <color theme="0"/>
              </font>
            </x14:dxf>
          </x14:cfRule>
          <xm:sqref>K18:M18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29</vt:i4>
      </vt:variant>
    </vt:vector>
  </HeadingPairs>
  <TitlesOfParts>
    <vt:vector size="48" baseType="lpstr">
      <vt:lpstr>1.2</vt:lpstr>
      <vt:lpstr>1.3</vt:lpstr>
      <vt:lpstr>2.1</vt:lpstr>
      <vt:lpstr>4.4</vt:lpstr>
      <vt:lpstr>5.3</vt:lpstr>
      <vt:lpstr>5.4</vt:lpstr>
      <vt:lpstr>8.1</vt:lpstr>
      <vt:lpstr>10.1</vt:lpstr>
      <vt:lpstr>11.9</vt:lpstr>
      <vt:lpstr>20.1</vt:lpstr>
      <vt:lpstr>PCS1.2.11</vt:lpstr>
      <vt:lpstr>A</vt:lpstr>
      <vt:lpstr>Sch D</vt:lpstr>
      <vt:lpstr>D</vt:lpstr>
      <vt:lpstr>Sch F</vt:lpstr>
      <vt:lpstr>F</vt:lpstr>
      <vt:lpstr>Sch G</vt:lpstr>
      <vt:lpstr>G</vt:lpstr>
      <vt:lpstr>Summary</vt:lpstr>
      <vt:lpstr>'1.2'!Print_Area</vt:lpstr>
      <vt:lpstr>'1.3'!Print_Area</vt:lpstr>
      <vt:lpstr>'10.1'!Print_Area</vt:lpstr>
      <vt:lpstr>'11.9'!Print_Area</vt:lpstr>
      <vt:lpstr>'2.1'!Print_Area</vt:lpstr>
      <vt:lpstr>'20.1'!Print_Area</vt:lpstr>
      <vt:lpstr>'4.4'!Print_Area</vt:lpstr>
      <vt:lpstr>'5.3'!Print_Area</vt:lpstr>
      <vt:lpstr>'5.4'!Print_Area</vt:lpstr>
      <vt:lpstr>'8.1'!Print_Area</vt:lpstr>
      <vt:lpstr>A!Print_Area</vt:lpstr>
      <vt:lpstr>D!Print_Area</vt:lpstr>
      <vt:lpstr>F!Print_Area</vt:lpstr>
      <vt:lpstr>G!Print_Area</vt:lpstr>
      <vt:lpstr>PCS1.2.11!Print_Area</vt:lpstr>
      <vt:lpstr>'Sch D'!Print_Area</vt:lpstr>
      <vt:lpstr>'Sch F'!Print_Area</vt:lpstr>
      <vt:lpstr>'Sch G'!Print_Area</vt:lpstr>
      <vt:lpstr>Summary!Print_Area</vt:lpstr>
      <vt:lpstr>'1.2'!Print_Titles</vt:lpstr>
      <vt:lpstr>'1.3'!Print_Titles</vt:lpstr>
      <vt:lpstr>'10.1'!Print_Titles</vt:lpstr>
      <vt:lpstr>'11.9'!Print_Titles</vt:lpstr>
      <vt:lpstr>'20.1'!Print_Titles</vt:lpstr>
      <vt:lpstr>'5.3'!Print_Titles</vt:lpstr>
      <vt:lpstr>'5.4'!Print_Titles</vt:lpstr>
      <vt:lpstr>'8.1'!Print_Titles</vt:lpstr>
      <vt:lpstr>'Sch D'!Print_Titles</vt:lpstr>
      <vt:lpstr>'Sch G'!Print_Titles</vt:lpstr>
    </vt:vector>
  </TitlesOfParts>
  <Company>Ninham Shand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Tjaart vd Walt</dc:creator>
  <cp:lastModifiedBy>Deveshan Govender</cp:lastModifiedBy>
  <cp:lastPrinted>2022-12-13T01:40:29Z</cp:lastPrinted>
  <dcterms:created xsi:type="dcterms:W3CDTF">2002-10-04T09:45:02Z</dcterms:created>
  <dcterms:modified xsi:type="dcterms:W3CDTF">2026-02-02T10:29:57Z</dcterms:modified>
</cp:coreProperties>
</file>